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group\n\g\ngac\NGAC\AR LIQUIDO\NOTAS ENCOMENDA\"/>
    </mc:Choice>
  </mc:AlternateContent>
  <xr:revisionPtr revIDLastSave="0" documentId="13_ncr:1_{A1F03C93-5313-4099-8618-A3ADD35A7A63}" xr6:coauthVersionLast="47" xr6:coauthVersionMax="47" xr10:uidLastSave="{00000000-0000-0000-0000-000000000000}"/>
  <workbookProtection workbookAlgorithmName="SHA-512" workbookHashValue="MTDaXgBq+hlEnUjGbri2w9K9nDH3c48rizyIf89BLcVo4sZY39wWcuhNIhWicJhUiDjPDuWyFH47tHrhQzaklw==" workbookSaltValue="rornbmv1r2QtSuBUF/XIpg==" workbookSpinCount="100000" lockStructure="1"/>
  <bookViews>
    <workbookView xWindow="-108" yWindow="-108" windowWidth="23256" windowHeight="12456" xr2:uid="{00000000-000D-0000-FFFF-FFFF00000000}"/>
  </bookViews>
  <sheets>
    <sheet name="AL_Nota Encomenda_IST" sheetId="1" r:id="rId1"/>
    <sheet name="Sheet1" sheetId="2" state="hidden" r:id="rId2"/>
  </sheets>
  <definedNames>
    <definedName name="Conta">Sheet1!$H$13:$H$15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5" roundtripDataSignature="AMtx7mjwS6oTI28y8cKOTxHw2Feq2G76Vw=="/>
    </ext>
  </extLst>
</workbook>
</file>

<file path=xl/calcChain.xml><?xml version="1.0" encoding="utf-8"?>
<calcChain xmlns="http://schemas.openxmlformats.org/spreadsheetml/2006/main">
  <c r="F42" i="1" l="1"/>
  <c r="G42" i="1" s="1"/>
  <c r="I42" i="1" s="1"/>
  <c r="B42" i="1"/>
  <c r="C49" i="1" l="1"/>
  <c r="C40" i="1"/>
  <c r="C37" i="1"/>
  <c r="C35" i="1"/>
  <c r="G32" i="1"/>
  <c r="F33" i="1"/>
  <c r="G33" i="1" s="1"/>
  <c r="I33" i="1" s="1"/>
  <c r="B33" i="1"/>
  <c r="G24" i="1"/>
  <c r="G21" i="1"/>
  <c r="G22" i="1"/>
  <c r="I57" i="1"/>
  <c r="F36" i="1" l="1"/>
  <c r="B36" i="1"/>
  <c r="I59" i="1"/>
  <c r="I58" i="1"/>
  <c r="J9" i="1"/>
  <c r="G36" i="1" l="1"/>
  <c r="I36" i="1" s="1"/>
  <c r="I60" i="1"/>
  <c r="I61" i="1" s="1"/>
  <c r="I62" i="1" s="1"/>
  <c r="C31" i="1"/>
  <c r="C28" i="1"/>
  <c r="C27" i="1"/>
  <c r="C26" i="1"/>
  <c r="C25" i="1"/>
  <c r="C24" i="1"/>
  <c r="C22" i="1"/>
  <c r="G35" i="1"/>
  <c r="G37" i="1"/>
  <c r="G25" i="1" l="1"/>
  <c r="G31" i="1"/>
  <c r="I31" i="1" s="1"/>
  <c r="G29" i="1"/>
  <c r="I29" i="1" s="1"/>
  <c r="G28" i="1"/>
  <c r="I39" i="2"/>
  <c r="I38" i="2"/>
  <c r="I37" i="2"/>
  <c r="G49" i="1"/>
  <c r="G40" i="1"/>
  <c r="I40" i="1" s="1"/>
  <c r="G26" i="1"/>
  <c r="B52" i="1"/>
  <c r="B51" i="1"/>
  <c r="B50" i="1"/>
  <c r="D49" i="1"/>
  <c r="F49" i="1" s="1"/>
  <c r="B48" i="1"/>
  <c r="B45" i="1"/>
  <c r="B46" i="1"/>
  <c r="B47" i="1"/>
  <c r="B44" i="1"/>
  <c r="B43" i="1"/>
  <c r="B41" i="1"/>
  <c r="D40" i="1"/>
  <c r="F40" i="1" s="1"/>
  <c r="D37" i="1" a="1"/>
  <c r="D37" i="1" s="1"/>
  <c r="F37" i="1" s="1"/>
  <c r="D35" i="1"/>
  <c r="F35" i="1" s="1"/>
  <c r="B34" i="1"/>
  <c r="B30" i="1"/>
  <c r="D26" i="1"/>
  <c r="F26" i="1" s="1"/>
  <c r="D25" i="1"/>
  <c r="F25" i="1" s="1"/>
  <c r="D22" i="1"/>
  <c r="F22" i="1" s="1"/>
  <c r="G23" i="1"/>
  <c r="I38" i="1" l="1"/>
  <c r="G52" i="1" l="1"/>
  <c r="G51" i="1"/>
  <c r="G50" i="1"/>
  <c r="G47" i="1"/>
  <c r="G46" i="1"/>
  <c r="G45" i="1"/>
  <c r="G44" i="1"/>
  <c r="G43" i="1"/>
  <c r="G41" i="1"/>
  <c r="I41" i="1" s="1"/>
  <c r="G39" i="1"/>
  <c r="G34" i="1" l="1"/>
  <c r="G30" i="1"/>
  <c r="G27" i="1"/>
  <c r="G20" i="1"/>
  <c r="G19" i="1"/>
  <c r="I50" i="1" l="1"/>
  <c r="I51" i="1"/>
  <c r="I52" i="1" l="1"/>
  <c r="I49" i="1"/>
  <c r="G48" i="1"/>
  <c r="I48" i="1" s="1"/>
  <c r="I47" i="1"/>
  <c r="I46" i="1"/>
  <c r="I45" i="1"/>
  <c r="I44" i="1"/>
  <c r="I43" i="1"/>
  <c r="I39" i="1"/>
  <c r="I37" i="1"/>
  <c r="I35" i="1"/>
  <c r="I34" i="1"/>
  <c r="I32" i="1"/>
  <c r="I30" i="1"/>
  <c r="I27" i="1"/>
  <c r="I26" i="1"/>
  <c r="I25" i="1"/>
  <c r="I24" i="1"/>
  <c r="I23" i="1"/>
  <c r="I22" i="1"/>
  <c r="I21" i="1"/>
  <c r="I20" i="1"/>
  <c r="I19" i="1"/>
  <c r="I28" i="1" l="1"/>
  <c r="I53" i="1" s="1"/>
  <c r="I54" i="1" l="1"/>
  <c r="I55" i="1" s="1"/>
  <c r="I64" i="1"/>
  <c r="I65" i="1" l="1"/>
  <c r="I6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<sst xmlns="http://schemas.openxmlformats.org/spreadsheetml/2006/main" count="343" uniqueCount="176">
  <si>
    <t>Assinatura:</t>
  </si>
  <si>
    <t>Autorização do Responsável:</t>
  </si>
  <si>
    <t>2.1. Pedido emitido  por:</t>
  </si>
  <si>
    <t>Edifício</t>
  </si>
  <si>
    <t>Laboratório</t>
  </si>
  <si>
    <t>C. Custo</t>
  </si>
  <si>
    <t>Nº Conta AL</t>
  </si>
  <si>
    <t xml:space="preserve"> Outros Contactos (telemóveis, etc.):</t>
  </si>
  <si>
    <t>Email:</t>
  </si>
  <si>
    <t>Nº Extensão:</t>
  </si>
  <si>
    <t xml:space="preserve">Quadro 3 – Pedido de Gases Acondicionados </t>
  </si>
  <si>
    <t>Produto</t>
  </si>
  <si>
    <t>UN</t>
  </si>
  <si>
    <t xml:space="preserve"> Valor UN (s/ IVA)</t>
  </si>
  <si>
    <t xml:space="preserve"> V. garrafa (s/ IVA)</t>
  </si>
  <si>
    <t>Qt.</t>
  </si>
  <si>
    <t>kg</t>
  </si>
  <si>
    <t>L</t>
  </si>
  <si>
    <t>-</t>
  </si>
  <si>
    <t>TOTAL (S/ IVA)</t>
  </si>
  <si>
    <t>IVA</t>
  </si>
  <si>
    <t>TOTAL (C/ IVA)</t>
  </si>
  <si>
    <t xml:space="preserve">Quadro 4 –  AZOTO </t>
  </si>
  <si>
    <t>Azoto Líquido (Granel):</t>
  </si>
  <si>
    <t>Quantidade:</t>
  </si>
  <si>
    <t>Quadro 5 – Notas</t>
  </si>
  <si>
    <t>Data do Pedido:</t>
  </si>
  <si>
    <t>Data de Entrega:</t>
  </si>
  <si>
    <t>Assinatura Recebedor / Nº Mecº</t>
  </si>
  <si>
    <r>
      <rPr>
        <b/>
        <sz val="7"/>
        <color theme="1"/>
        <rFont val="Century Gothic"/>
        <family val="2"/>
      </rPr>
      <t>Requisição/ Referência IST</t>
    </r>
    <r>
      <rPr>
        <sz val="7"/>
        <color theme="1"/>
        <rFont val="Century Gothic"/>
        <family val="2"/>
      </rPr>
      <t xml:space="preserve"> </t>
    </r>
    <r>
      <rPr>
        <sz val="7"/>
        <color rgb="FF7F7F7F"/>
        <rFont val="Century Gothic"/>
        <family val="2"/>
      </rPr>
      <t>(a preencher pelo Arlíquido)</t>
    </r>
  </si>
  <si>
    <t>Observações:</t>
  </si>
  <si>
    <t>Contrato Nº:</t>
  </si>
  <si>
    <t>Valor total                         (s/ IVA)</t>
  </si>
  <si>
    <r>
      <t>NOTA</t>
    </r>
    <r>
      <rPr>
        <sz val="8"/>
        <color theme="1"/>
        <rFont val="Century"/>
        <family val="1"/>
      </rPr>
      <t xml:space="preserve">: Este formulário deverá ser enviado, devidamente preenchido, para um dos e-mails supracitados, com conhecimento para o (1.1) responsável do projeto, sempre que não seja o próprio responsável a enviar. Qualquer erro ou incorreção detetada, pelo próprio ou pelo responsável do projeto, deve ser imediatamente comunicado para </t>
    </r>
    <r>
      <rPr>
        <b/>
        <sz val="8"/>
        <color theme="1"/>
        <rFont val="Century"/>
        <family val="1"/>
      </rPr>
      <t>ngac@tecnico.ulisboa.pt.</t>
    </r>
  </si>
  <si>
    <t>m3</t>
  </si>
  <si>
    <t>HIDROGÉNIO Industrial L50</t>
  </si>
  <si>
    <t>IST</t>
  </si>
  <si>
    <t>IST-ID</t>
  </si>
  <si>
    <t>Item</t>
  </si>
  <si>
    <t>Pureza Global (%)</t>
  </si>
  <si>
    <t>Embalagem</t>
  </si>
  <si>
    <t>Unidade</t>
  </si>
  <si>
    <t>Custo Unitário</t>
  </si>
  <si>
    <t>ACETILENO INDUSTRIAL L42</t>
  </si>
  <si>
    <t>≥ 99,5 %</t>
  </si>
  <si>
    <t>TIPO 1</t>
  </si>
  <si>
    <t>ACETILENO PURO L42</t>
  </si>
  <si>
    <t>≥ 99,6 %</t>
  </si>
  <si>
    <t>AR PURO L50</t>
  </si>
  <si>
    <t>≥ 99,999 %</t>
  </si>
  <si>
    <t>TIPO 2</t>
  </si>
  <si>
    <t>ÁRGON PURO L50</t>
  </si>
  <si>
    <t>ÁRGON PURO S10</t>
  </si>
  <si>
    <t>ÁRGON EXTRA PURO L50</t>
  </si>
  <si>
    <t>≥ 99,9999 %</t>
  </si>
  <si>
    <t>AZOTO INDUSTRIAL L50</t>
  </si>
  <si>
    <t>≥ 99,8 %</t>
  </si>
  <si>
    <t>AZOTO INDUSTRIAL M20</t>
  </si>
  <si>
    <t>AZOTO PURO L50</t>
  </si>
  <si>
    <t>AZOTO PURO S10</t>
  </si>
  <si>
    <t>AZOTO EXTRA PURO L50</t>
  </si>
  <si>
    <t>AZOTO EXTRA PURO S10</t>
  </si>
  <si>
    <t>AZOTO LÍQUIDO PURO BP</t>
  </si>
  <si>
    <t>TIPO 3</t>
  </si>
  <si>
    <t>AZOTO LÍQUIDO PURO MP</t>
  </si>
  <si>
    <t>DIÓXIDO DE CARBONO INDUSTRIAL L50</t>
  </si>
  <si>
    <t>≥ 99,7 %</t>
  </si>
  <si>
    <t>DIÓXIDO DE CARBONO INDUSTRIAL L50 COM TP</t>
  </si>
  <si>
    <t>TIPO 4</t>
  </si>
  <si>
    <t>DIÓXIDO DE CARBONO INDUSTRIAL M14</t>
  </si>
  <si>
    <t>DIÓXIDO DE CARBONO PURO L50</t>
  </si>
  <si>
    <t>≥ 99,9 %</t>
  </si>
  <si>
    <t>DIÓXIDO DE CARBONO EXTRA PURO L50</t>
  </si>
  <si>
    <t>≥ 99,998 %</t>
  </si>
  <si>
    <t>DIÓXIDO DE CARBONO EXTRA PURO L50 COM TP</t>
  </si>
  <si>
    <t>GELO SECO - caixa 10 kg</t>
  </si>
  <si>
    <t>TIPO 5</t>
  </si>
  <si>
    <t>GELO SECO - caixa 20 kg</t>
  </si>
  <si>
    <t>TIPO 6</t>
  </si>
  <si>
    <t>ETANO PURO L50 COM TP</t>
  </si>
  <si>
    <t>≥ 99,995 %</t>
  </si>
  <si>
    <t>HÉLIO PURO L50</t>
  </si>
  <si>
    <t>HÉLIO PURO S10</t>
  </si>
  <si>
    <t>HÉLIO PURO QUADROS</t>
  </si>
  <si>
    <t>TIPO 7</t>
  </si>
  <si>
    <t>HÉLIO EXTRA PURO L50</t>
  </si>
  <si>
    <t>HÉLIO EXTRA PURO S10</t>
  </si>
  <si>
    <t>HELIO LÍQUIDO PURO</t>
  </si>
  <si>
    <t>TIPO 8</t>
  </si>
  <si>
    <t>HIDROGÉNIO INDUSTRIAL L50</t>
  </si>
  <si>
    <t>HIDROGENIO PURO L50</t>
  </si>
  <si>
    <t>HIDROGENIO PURO S10</t>
  </si>
  <si>
    <t>HIDROGENIO EXTRA PURO L50</t>
  </si>
  <si>
    <t>≥ 99,95 %</t>
  </si>
  <si>
    <t>MISTURA 10% METANO / ÁRGON</t>
  </si>
  <si>
    <t>MISTURA 5% H2 / ÁRGON</t>
  </si>
  <si>
    <t>MISTURA SOLDADURA: 2% DIÓXIDO DE CARBONO / ÁRGON</t>
  </si>
  <si>
    <t>MISTURA SOLDADURA: 8% DIÓXIDO DE CARBONO / ÁRGON</t>
  </si>
  <si>
    <t>MISTURA SOLDADURA: 18% DIÓXIDO DE CARBONO / ÁRGON</t>
  </si>
  <si>
    <t>OXIGENIO INDUSTRIAL L50</t>
  </si>
  <si>
    <t>OXIGÉNIO PURO L50</t>
  </si>
  <si>
    <t>OXIGÉNIO PURO S10</t>
  </si>
  <si>
    <t>OXIGÉNIO EXTRA PURO L50</t>
  </si>
  <si>
    <t>≥ 99,9995 %</t>
  </si>
  <si>
    <t>PROPANO PURO L50</t>
  </si>
  <si>
    <t>PROTÓXIDO DE AZOTO PURO L50</t>
  </si>
  <si>
    <t>LITRO</t>
  </si>
  <si>
    <t>Garrafa (2 m3)</t>
  </si>
  <si>
    <t>Garrafa (1,8 m3)</t>
  </si>
  <si>
    <t>33/NGAC/2024</t>
  </si>
  <si>
    <t>IST - 12049008</t>
  </si>
  <si>
    <t>IST-ID - 12624890</t>
  </si>
  <si>
    <t>(inserir nº Conta)</t>
  </si>
  <si>
    <t>Designação</t>
  </si>
  <si>
    <t>Acetileno Industrial</t>
  </si>
  <si>
    <t>ACETILENO N26 Garrafa ~6,5kg</t>
  </si>
  <si>
    <t>ALPHAGAZ 1 AR Garrafa Smartop 50L 200 bar</t>
  </si>
  <si>
    <t>ALPHAGAZ 1 ARGON Garrafa Smartop 50L 200 bar</t>
  </si>
  <si>
    <t>ALPHAGAZ 1 ARGON Garrafa Smartop 10L 200 bar</t>
  </si>
  <si>
    <t>ALPHAGAZ 2 ARGON Garrafa Smartop 50L 200 bar</t>
  </si>
  <si>
    <t>AZOTO Garrafa 50L 200 bar</t>
  </si>
  <si>
    <t>AZOTO Garrafa 20L 200 bar</t>
  </si>
  <si>
    <t>ALPHAGAZ 1 AZOTO Garrafa Smartop 50L 200 bar</t>
  </si>
  <si>
    <t>ALPHAGAZ 1 AZOTO Garrafa Smartop 10L 200 bar</t>
  </si>
  <si>
    <t>ALPHAGAZ 2 AZOTO Garrafa Smartop 50L 200 bar</t>
  </si>
  <si>
    <t>ALPHAGAZ 2 AZOTO Garrafa Smartop 10L 200 bar</t>
  </si>
  <si>
    <t>AZOTO Líquido LGC 180L LP</t>
  </si>
  <si>
    <t>AZOTO Líquido LGC 180L MP</t>
  </si>
  <si>
    <t>DIOXIDO DE CARBONO Garrafa 50L</t>
  </si>
  <si>
    <t>DIOXIDO DE CARBONO Garrafa sifão 50L</t>
  </si>
  <si>
    <t>DIOXIDO DE CARBONO Garrafa 14L</t>
  </si>
  <si>
    <t>DIOXIDO DE CARBONO N38 Garrafa 50L</t>
  </si>
  <si>
    <t>DIOXIDO DE CARBONO N48 Garrafa 50L</t>
  </si>
  <si>
    <t>DIOXIDO DE CARBONO N48 Garrafa sifão 50L</t>
  </si>
  <si>
    <t>GELO SECO PELLETS 10kg</t>
  </si>
  <si>
    <t>GELO SECO PELLETS 20kg</t>
  </si>
  <si>
    <t>ETANO N45 Garrafa sifão 50L</t>
  </si>
  <si>
    <t>ALPHAGAZ 1 HELIO Garrafa Smartop 50L 200 bar</t>
  </si>
  <si>
    <t>ALPHAGAZ 1 HELIO Garrafa Smartop 10L 200 bar</t>
  </si>
  <si>
    <t>ALPHAGAZ 2 HELIO Garrafa Smartop 50L 200 bar</t>
  </si>
  <si>
    <t>ALPHAGAZ 2 HELIO Garrafa Smartop 10L 200 bar</t>
  </si>
  <si>
    <t>HELIO Garrafa 50L 200 bar</t>
  </si>
  <si>
    <t>ALPHAGAZ 1 HIDROGENIO Garrafa Smartop 50L 200 bar</t>
  </si>
  <si>
    <t>ALPHAGAZ 1 HIDROGENIO Garrafa Smartop 10L 200 bar</t>
  </si>
  <si>
    <t>ALPHAGAZ 2 HIDROGENIO Garrafa Smartop 50L 200 bar</t>
  </si>
  <si>
    <t>ALPHAGAZ Mix CH4/Ar 10/90 Garrafa Smartop 50L 200 bar</t>
  </si>
  <si>
    <t>ALPHAGAZ Mix H2 5%/Ar Garrafa Smartop 50L 200 bar</t>
  </si>
  <si>
    <t>ARCAL Chrome Garrafa Smartop 50L 200 bar</t>
  </si>
  <si>
    <t>ARCAL Speed Garrafa Smartop 50L 200 bar</t>
  </si>
  <si>
    <t>ARCAL Force Garrafa Smartop 50L 200 bar</t>
  </si>
  <si>
    <t>OXIGENIO Garrafa 50L 200 bar</t>
  </si>
  <si>
    <t>ALPHAGAZ 1 OXIGENIO Garrafa Smartop 50L 200 bar</t>
  </si>
  <si>
    <t>ALPHAGAZ 1 OXIGENIO Garrafa Smartop 10L 200 bar</t>
  </si>
  <si>
    <t>ALPHAGAZ 2 OXIGENIO Garrafa Smartop 50L 200 bar</t>
  </si>
  <si>
    <t>PROPANO N35 Garrafa 50L</t>
  </si>
  <si>
    <t>ALPHAGAZ 1 N2O Garrafa 50L</t>
  </si>
  <si>
    <t>ACETILENO Industrial</t>
  </si>
  <si>
    <t>Column1</t>
  </si>
  <si>
    <t>Column2</t>
  </si>
  <si>
    <t xml:space="preserve">ALPHAGAZ HELIO LGC </t>
  </si>
  <si>
    <t>Valor total               (s/ IVA)</t>
  </si>
  <si>
    <t>Outros</t>
  </si>
  <si>
    <t xml:space="preserve"> Valor (s/ IVA)</t>
  </si>
  <si>
    <t>TOTAL Global</t>
  </si>
  <si>
    <t xml:space="preserve">METANO  PURO N35 </t>
  </si>
  <si>
    <t>METANO PURO N35 L50</t>
  </si>
  <si>
    <t>m4</t>
  </si>
  <si>
    <r>
      <t xml:space="preserve">Diogo Filipe Saraiva, tel: </t>
    </r>
    <r>
      <rPr>
        <b/>
        <sz val="7"/>
        <color theme="1"/>
        <rFont val="Century Gothic"/>
        <family val="2"/>
      </rPr>
      <t>912609047</t>
    </r>
    <r>
      <rPr>
        <sz val="7"/>
        <color theme="1"/>
        <rFont val="Century Gothic"/>
        <family val="2"/>
      </rPr>
      <t xml:space="preserve"> – </t>
    </r>
    <r>
      <rPr>
        <b/>
        <sz val="7"/>
        <color theme="1"/>
        <rFont val="Century Gothic"/>
        <family val="2"/>
      </rPr>
      <t xml:space="preserve">Suporte Local Cliente / e-mail: </t>
    </r>
    <r>
      <rPr>
        <sz val="7"/>
        <color theme="1"/>
        <rFont val="Century Gothic"/>
        <family val="2"/>
      </rPr>
      <t>arliquido@tecnico.ulisboa.pt</t>
    </r>
  </si>
  <si>
    <r>
      <rPr>
        <b/>
        <sz val="7"/>
        <color theme="1"/>
        <rFont val="Century Gothic"/>
        <family val="2"/>
      </rPr>
      <t>Miguel Coito, tel:</t>
    </r>
    <r>
      <rPr>
        <sz val="7"/>
        <color theme="1"/>
        <rFont val="Century Gothic"/>
        <family val="2"/>
      </rPr>
      <t xml:space="preserve"> </t>
    </r>
    <r>
      <rPr>
        <b/>
        <sz val="7"/>
        <color theme="1"/>
        <rFont val="Century Gothic"/>
        <family val="2"/>
      </rPr>
      <t>912609026</t>
    </r>
    <r>
      <rPr>
        <sz val="7"/>
        <color theme="1"/>
        <rFont val="Century Gothic"/>
        <family val="2"/>
      </rPr>
      <t xml:space="preserve">  </t>
    </r>
    <r>
      <rPr>
        <b/>
        <sz val="7"/>
        <color theme="1"/>
        <rFont val="Century Gothic"/>
        <family val="2"/>
      </rPr>
      <t xml:space="preserve">– Suporte Local Cliente / e-mail: </t>
    </r>
    <r>
      <rPr>
        <sz val="7"/>
        <color theme="1"/>
        <rFont val="Century Gothic"/>
        <family val="2"/>
      </rPr>
      <t>arliquido@ctn.tecnico.ulisboa.pt</t>
    </r>
  </si>
  <si>
    <t>ALPHAGAZ 1 HELIO Quadro V16*50L 200 bar</t>
  </si>
  <si>
    <t xml:space="preserve">Responsável do Projeto:  </t>
  </si>
  <si>
    <t>Projeto:</t>
  </si>
  <si>
    <t>Quadro 1 – Identificação/ Dados da Encomenda</t>
  </si>
  <si>
    <r>
      <t>Diogo Filipe Saraiva, tel: 912609047</t>
    </r>
    <r>
      <rPr>
        <sz val="7"/>
        <color theme="1"/>
        <rFont val="Century Gothic"/>
        <family val="2"/>
      </rPr>
      <t xml:space="preserve"> – Suporte Local Cliente / e-mail:</t>
    </r>
    <r>
      <rPr>
        <b/>
        <sz val="7"/>
        <color theme="1"/>
        <rFont val="Century Gothic"/>
        <family val="2"/>
      </rPr>
      <t xml:space="preserve"> arliquido@tecnico.ulisboa.pt</t>
    </r>
  </si>
  <si>
    <r>
      <rPr>
        <b/>
        <sz val="7"/>
        <color theme="1"/>
        <rFont val="Century Gothic"/>
        <family val="2"/>
      </rPr>
      <t>Miguel Coito, tel:</t>
    </r>
    <r>
      <rPr>
        <sz val="7"/>
        <color theme="1"/>
        <rFont val="Century Gothic"/>
        <family val="2"/>
      </rPr>
      <t xml:space="preserve"> </t>
    </r>
    <r>
      <rPr>
        <b/>
        <sz val="7"/>
        <color theme="1"/>
        <rFont val="Century Gothic"/>
        <family val="2"/>
      </rPr>
      <t>912609026</t>
    </r>
    <r>
      <rPr>
        <sz val="7"/>
        <color theme="1"/>
        <rFont val="Century Gothic"/>
        <family val="2"/>
      </rPr>
      <t xml:space="preserve">  – Suporte Local Cliente / e-mail:</t>
    </r>
    <r>
      <rPr>
        <b/>
        <sz val="7"/>
        <color theme="1"/>
        <rFont val="Century Gothic"/>
        <family val="2"/>
      </rPr>
      <t xml:space="preserve"> arliquido@ctn.tecnico.ulisboa.pt</t>
    </r>
  </si>
  <si>
    <t>Dados para envio das Encomendas: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</si>
</sst>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_-* #,##0.00\ &quot;€&quot;_-;\-* #,##0.00\ &quot;€&quot;_-;_-* &quot;-&quot;??\ &quot;€&quot;_-;_-@"/>
    <numFmt numFmtId="165" formatCode="#,##0.00\ &quot;€&quot;"/>
    <numFmt numFmtId="166" formatCode="#,##0.00_ ;[Red]\-#,##0.00\ "/>
  </numFmts>
  <fonts count="46">
    <font>
      <sz val="11"/>
      <color theme="1"/>
      <name val="Arial"/>
    </font>
    <font>
      <sz val="11"/>
      <color theme="1"/>
      <name val="Calibri"/>
      <family val="2"/>
    </font>
    <font>
      <b/>
      <sz val="26"/>
      <color rgb="FFE36C09"/>
      <name val="Arial"/>
      <family val="2"/>
    </font>
    <font>
      <sz val="1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Calibri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Calibri"/>
      <family val="2"/>
    </font>
    <font>
      <b/>
      <sz val="24"/>
      <color rgb="FF999999"/>
      <name val="Tahoma"/>
      <family val="2"/>
    </font>
    <font>
      <b/>
      <sz val="11"/>
      <color theme="1"/>
      <name val="Calibri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</font>
    <font>
      <sz val="8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b/>
      <sz val="8"/>
      <name val="Arial"/>
      <family val="2"/>
    </font>
    <font>
      <sz val="9"/>
      <color theme="1"/>
      <name val="Century Gothic"/>
      <family val="2"/>
    </font>
    <font>
      <b/>
      <sz val="7"/>
      <color theme="1"/>
      <name val="Century Gothic"/>
      <family val="2"/>
    </font>
    <font>
      <b/>
      <sz val="10"/>
      <color theme="1"/>
      <name val="Century Gothic"/>
      <family val="2"/>
    </font>
    <font>
      <sz val="7"/>
      <color theme="1"/>
      <name val="Century Gothic"/>
      <family val="2"/>
    </font>
    <font>
      <sz val="7"/>
      <color rgb="FF7F7F7F"/>
      <name val="Century Gothic"/>
      <family val="2"/>
    </font>
    <font>
      <sz val="11"/>
      <color theme="1"/>
      <name val="Arial"/>
      <family val="2"/>
    </font>
    <font>
      <b/>
      <sz val="7"/>
      <color theme="1"/>
      <name val="Century Gothic"/>
      <family val="2"/>
    </font>
    <font>
      <b/>
      <sz val="8"/>
      <color theme="1"/>
      <name val="Century"/>
      <family val="1"/>
    </font>
    <font>
      <sz val="8"/>
      <color theme="1"/>
      <name val="Century"/>
      <family val="1"/>
    </font>
    <font>
      <sz val="8"/>
      <color theme="1"/>
      <name val="Century Gothic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7"/>
      <color theme="1"/>
      <name val="Century Gothic"/>
      <family val="2"/>
    </font>
    <font>
      <sz val="10"/>
      <name val="Arial"/>
      <family val="2"/>
    </font>
    <font>
      <sz val="8"/>
      <color theme="1"/>
      <name val="Roboto"/>
    </font>
    <font>
      <b/>
      <sz val="10"/>
      <color theme="1"/>
      <name val="Arial"/>
      <family val="2"/>
    </font>
    <font>
      <sz val="10"/>
      <name val="Arial"/>
      <family val="2"/>
    </font>
    <font>
      <sz val="8"/>
      <color rgb="FF000000"/>
      <name val="Roboto"/>
    </font>
    <font>
      <sz val="8"/>
      <name val="Century Gothic"/>
      <family val="2"/>
    </font>
    <font>
      <sz val="8"/>
      <color rgb="FFFF0000"/>
      <name val="Roboto"/>
    </font>
    <font>
      <u/>
      <sz val="11"/>
      <color theme="10"/>
      <name val="Arial"/>
      <family val="2"/>
    </font>
    <font>
      <sz val="11"/>
      <name val="Wingdings 3"/>
      <family val="1"/>
      <charset val="2"/>
    </font>
    <font>
      <sz val="11"/>
      <name val="Windings 3"/>
    </font>
    <font>
      <sz val="8"/>
      <name val="Arial"/>
    </font>
  </fonts>
  <fills count="14">
    <fill>
      <patternFill patternType="none"/>
    </fill>
    <fill>
      <patternFill patternType="gray125"/>
    </fill>
    <fill>
      <patternFill patternType="solid">
        <fgColor rgb="FF8DB3E2"/>
        <bgColor rgb="FF8DB3E2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C6D9F0"/>
        <bgColor rgb="FFC6D9F0"/>
      </patternFill>
    </fill>
    <fill>
      <patternFill patternType="solid">
        <fgColor rgb="FF548DD4"/>
        <bgColor rgb="FF548DD4"/>
      </patternFill>
    </fill>
    <fill>
      <patternFill patternType="solid">
        <fgColor rgb="FF397BCB"/>
        <bgColor rgb="FFC6D9F0"/>
      </patternFill>
    </fill>
    <fill>
      <patternFill patternType="solid">
        <fgColor rgb="FF31859B"/>
        <bgColor rgb="FF31859B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rgb="FF3476C6"/>
        <bgColor rgb="FFC6D9F0"/>
      </patternFill>
    </fill>
    <fill>
      <patternFill patternType="solid">
        <fgColor theme="0" tint="-4.9989318521683403E-2"/>
        <bgColor rgb="FFFFFFFF"/>
      </patternFill>
    </fill>
  </fills>
  <borders count="131">
    <border>
      <left/>
      <right/>
      <top/>
      <bottom/>
      <diagonal/>
    </border>
    <border>
      <left style="medium">
        <color rgb="FF1F497D"/>
      </left>
      <right/>
      <top style="medium">
        <color rgb="FF1F497D"/>
      </top>
      <bottom style="medium">
        <color rgb="FF1F497D"/>
      </bottom>
      <diagonal/>
    </border>
    <border>
      <left/>
      <right/>
      <top style="medium">
        <color rgb="FF1F497D"/>
      </top>
      <bottom style="medium">
        <color rgb="FF1F497D"/>
      </bottom>
      <diagonal/>
    </border>
    <border>
      <left/>
      <right/>
      <top style="medium">
        <color rgb="FF1F497D"/>
      </top>
      <bottom/>
      <diagonal/>
    </border>
    <border>
      <left/>
      <right style="medium">
        <color rgb="FF1F497D"/>
      </right>
      <top style="medium">
        <color rgb="FF1F497D"/>
      </top>
      <bottom style="medium">
        <color rgb="FF1F497D"/>
      </bottom>
      <diagonal/>
    </border>
    <border>
      <left style="thin">
        <color rgb="FF1F497D"/>
      </left>
      <right/>
      <top style="medium">
        <color rgb="FF1F497D"/>
      </top>
      <bottom/>
      <diagonal/>
    </border>
    <border>
      <left/>
      <right style="thin">
        <color rgb="FF1F497D"/>
      </right>
      <top style="medium">
        <color rgb="FF1F497D"/>
      </top>
      <bottom/>
      <diagonal/>
    </border>
    <border>
      <left style="thin">
        <color rgb="FF1F497D"/>
      </left>
      <right/>
      <top style="hair">
        <color rgb="FF1F497D"/>
      </top>
      <bottom style="hair">
        <color rgb="FF1F497D"/>
      </bottom>
      <diagonal/>
    </border>
    <border>
      <left/>
      <right/>
      <top style="hair">
        <color rgb="FF1F497D"/>
      </top>
      <bottom style="hair">
        <color rgb="FF1F497D"/>
      </bottom>
      <diagonal/>
    </border>
    <border>
      <left/>
      <right style="thin">
        <color rgb="FF1F497D"/>
      </right>
      <top style="hair">
        <color rgb="FF1F497D"/>
      </top>
      <bottom style="hair">
        <color rgb="FF1F497D"/>
      </bottom>
      <diagonal/>
    </border>
    <border>
      <left style="thin">
        <color rgb="FF1F497D"/>
      </left>
      <right style="medium">
        <color rgb="FF1F497D"/>
      </right>
      <top style="hair">
        <color rgb="FF1F497D"/>
      </top>
      <bottom style="hair">
        <color rgb="FF1F497D"/>
      </bottom>
      <diagonal/>
    </border>
    <border>
      <left style="thin">
        <color rgb="FF1F497D"/>
      </left>
      <right/>
      <top style="hair">
        <color rgb="FF1F497D"/>
      </top>
      <bottom/>
      <diagonal/>
    </border>
    <border>
      <left/>
      <right/>
      <top style="hair">
        <color rgb="FF1F497D"/>
      </top>
      <bottom/>
      <diagonal/>
    </border>
    <border>
      <left/>
      <right style="thin">
        <color rgb="FF1F497D"/>
      </right>
      <top style="hair">
        <color rgb="FF1F497D"/>
      </top>
      <bottom/>
      <diagonal/>
    </border>
    <border>
      <left/>
      <right style="thin">
        <color rgb="FF1F497D"/>
      </right>
      <top/>
      <bottom/>
      <diagonal/>
    </border>
    <border>
      <left/>
      <right/>
      <top style="medium">
        <color rgb="FF1F497D"/>
      </top>
      <bottom style="medium">
        <color rgb="FF1F497D"/>
      </bottom>
      <diagonal/>
    </border>
    <border>
      <left style="thin">
        <color rgb="FF1F497D"/>
      </left>
      <right/>
      <top style="medium">
        <color rgb="FF1F497D"/>
      </top>
      <bottom style="thin">
        <color rgb="FF1F497D"/>
      </bottom>
      <diagonal/>
    </border>
    <border>
      <left/>
      <right/>
      <top style="medium">
        <color rgb="FF1F497D"/>
      </top>
      <bottom style="thin">
        <color rgb="FF1F497D"/>
      </bottom>
      <diagonal/>
    </border>
    <border>
      <left style="thin">
        <color rgb="FF1F497D"/>
      </left>
      <right/>
      <top style="thin">
        <color rgb="FF1F497D"/>
      </top>
      <bottom style="thin">
        <color rgb="FF1F497D"/>
      </bottom>
      <diagonal/>
    </border>
    <border>
      <left/>
      <right style="thin">
        <color rgb="FF1F497D"/>
      </right>
      <top style="thin">
        <color rgb="FF1F497D"/>
      </top>
      <bottom style="thin">
        <color rgb="FF1F497D"/>
      </bottom>
      <diagonal/>
    </border>
    <border>
      <left style="thin">
        <color rgb="FF1F497D"/>
      </left>
      <right style="thin">
        <color rgb="FF1F497D"/>
      </right>
      <top style="thin">
        <color rgb="FF1F497D"/>
      </top>
      <bottom style="thin">
        <color rgb="FF1F497D"/>
      </bottom>
      <diagonal/>
    </border>
    <border>
      <left/>
      <right style="medium">
        <color rgb="FF1F497D"/>
      </right>
      <top style="thin">
        <color rgb="FF1F497D"/>
      </top>
      <bottom style="thin">
        <color rgb="FF1F497D"/>
      </bottom>
      <diagonal/>
    </border>
    <border>
      <left style="medium">
        <color rgb="FF1F497D"/>
      </left>
      <right/>
      <top style="thin">
        <color rgb="FF1F497D"/>
      </top>
      <bottom style="thin">
        <color rgb="FF1F497D"/>
      </bottom>
      <diagonal/>
    </border>
    <border>
      <left style="medium">
        <color rgb="FF1F497D"/>
      </left>
      <right/>
      <top style="thin">
        <color rgb="FF1F497D"/>
      </top>
      <bottom/>
      <diagonal/>
    </border>
    <border>
      <left/>
      <right style="thin">
        <color rgb="FF1F497D"/>
      </right>
      <top style="thin">
        <color rgb="FF1F497D"/>
      </top>
      <bottom/>
      <diagonal/>
    </border>
    <border>
      <left style="thin">
        <color rgb="FF1F497D"/>
      </left>
      <right/>
      <top style="thin">
        <color rgb="FF1F497D"/>
      </top>
      <bottom/>
      <diagonal/>
    </border>
    <border>
      <left/>
      <right/>
      <top style="thin">
        <color rgb="FF1F497D"/>
      </top>
      <bottom/>
      <diagonal/>
    </border>
    <border>
      <left style="medium">
        <color rgb="FF1F497D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1F497D"/>
      </left>
      <right/>
      <top/>
      <bottom/>
      <diagonal/>
    </border>
    <border>
      <left style="thin">
        <color rgb="FF1F497D"/>
      </left>
      <right style="medium">
        <color rgb="FF1F497D"/>
      </right>
      <top style="thin">
        <color rgb="FF1F497D"/>
      </top>
      <bottom style="thin">
        <color rgb="FF1F497D"/>
      </bottom>
      <diagonal/>
    </border>
    <border>
      <left style="hair">
        <color rgb="FF1F497D"/>
      </left>
      <right/>
      <top/>
      <bottom style="hair">
        <color rgb="FF1F497D"/>
      </bottom>
      <diagonal/>
    </border>
    <border>
      <left/>
      <right style="hair">
        <color rgb="FF1F497D"/>
      </right>
      <top/>
      <bottom style="hair">
        <color rgb="FF1F497D"/>
      </bottom>
      <diagonal/>
    </border>
    <border>
      <left style="hair">
        <color rgb="FF1F497D"/>
      </left>
      <right style="hair">
        <color rgb="FF1F497D"/>
      </right>
      <top/>
      <bottom style="hair">
        <color rgb="FF1F497D"/>
      </bottom>
      <diagonal/>
    </border>
    <border>
      <left style="hair">
        <color rgb="FF1F497D"/>
      </left>
      <right style="hair">
        <color rgb="FF1F497D"/>
      </right>
      <top/>
      <bottom style="hair">
        <color rgb="FF1F497D"/>
      </bottom>
      <diagonal/>
    </border>
    <border>
      <left style="hair">
        <color rgb="FF1F497D"/>
      </left>
      <right style="medium">
        <color rgb="FF1F497D"/>
      </right>
      <top/>
      <bottom style="hair">
        <color rgb="FF1F497D"/>
      </bottom>
      <diagonal/>
    </border>
    <border>
      <left style="hair">
        <color rgb="FF1F497D"/>
      </left>
      <right/>
      <top style="hair">
        <color rgb="FF1F497D"/>
      </top>
      <bottom style="hair">
        <color rgb="FF1F497D"/>
      </bottom>
      <diagonal/>
    </border>
    <border>
      <left/>
      <right style="hair">
        <color rgb="FF1F497D"/>
      </right>
      <top style="hair">
        <color rgb="FF1F497D"/>
      </top>
      <bottom style="hair">
        <color rgb="FF1F497D"/>
      </bottom>
      <diagonal/>
    </border>
    <border>
      <left style="hair">
        <color rgb="FF1F497D"/>
      </left>
      <right style="hair">
        <color rgb="FF1F497D"/>
      </right>
      <top style="hair">
        <color rgb="FF1F497D"/>
      </top>
      <bottom style="hair">
        <color rgb="FF1F497D"/>
      </bottom>
      <diagonal/>
    </border>
    <border>
      <left style="hair">
        <color rgb="FF1F497D"/>
      </left>
      <right style="medium">
        <color rgb="FF1F497D"/>
      </right>
      <top style="hair">
        <color rgb="FF1F497D"/>
      </top>
      <bottom style="hair">
        <color rgb="FF1F497D"/>
      </bottom>
      <diagonal/>
    </border>
    <border>
      <left style="medium">
        <color rgb="FF1F497D"/>
      </left>
      <right/>
      <top style="dotted">
        <color rgb="FF1F497D"/>
      </top>
      <bottom/>
      <diagonal/>
    </border>
    <border>
      <left/>
      <right/>
      <top style="dotted">
        <color rgb="FF1F497D"/>
      </top>
      <bottom/>
      <diagonal/>
    </border>
    <border>
      <left/>
      <right style="thin">
        <color rgb="FF1F497D"/>
      </right>
      <top style="dotted">
        <color rgb="FF1F497D"/>
      </top>
      <bottom/>
      <diagonal/>
    </border>
    <border>
      <left style="thin">
        <color rgb="FF1F497D"/>
      </left>
      <right style="medium">
        <color rgb="FF1F497D"/>
      </right>
      <top style="dotted">
        <color rgb="FF1F497D"/>
      </top>
      <bottom style="hair">
        <color rgb="FF1F497D"/>
      </bottom>
      <diagonal/>
    </border>
    <border>
      <left style="thin">
        <color rgb="FF1F497D"/>
      </left>
      <right style="medium">
        <color rgb="FF1F497D"/>
      </right>
      <top style="hair">
        <color rgb="FF1F497D"/>
      </top>
      <bottom/>
      <diagonal/>
    </border>
    <border>
      <left/>
      <right style="hair">
        <color rgb="FF1F497D"/>
      </right>
      <top style="thin">
        <color rgb="FF1F497D"/>
      </top>
      <bottom/>
      <diagonal/>
    </border>
    <border>
      <left style="hair">
        <color rgb="FF1F497D"/>
      </left>
      <right style="hair">
        <color rgb="FF1F497D"/>
      </right>
      <top style="thin">
        <color rgb="FF1F497D"/>
      </top>
      <bottom/>
      <diagonal/>
    </border>
    <border>
      <left style="hair">
        <color rgb="FF1F497D"/>
      </left>
      <right/>
      <top style="thin">
        <color rgb="FF1F497D"/>
      </top>
      <bottom/>
      <diagonal/>
    </border>
    <border>
      <left style="hair">
        <color rgb="FF1F497D"/>
      </left>
      <right style="medium">
        <color rgb="FF1F497D"/>
      </right>
      <top style="thin">
        <color rgb="FF1F497D"/>
      </top>
      <bottom/>
      <diagonal/>
    </border>
    <border>
      <left style="medium">
        <color rgb="FF1F497D"/>
      </left>
      <right/>
      <top style="hair">
        <color rgb="FF1F497D"/>
      </top>
      <bottom style="hair">
        <color rgb="FF1F497D"/>
      </bottom>
      <diagonal/>
    </border>
    <border>
      <left style="medium">
        <color rgb="FF1F497D"/>
      </left>
      <right/>
      <top/>
      <bottom style="dotted">
        <color rgb="FF1F497D"/>
      </bottom>
      <diagonal/>
    </border>
    <border>
      <left/>
      <right style="hair">
        <color rgb="FF1F497D"/>
      </right>
      <top/>
      <bottom style="dotted">
        <color rgb="FF1F497D"/>
      </bottom>
      <diagonal/>
    </border>
    <border>
      <left style="hair">
        <color rgb="FF1F497D"/>
      </left>
      <right style="hair">
        <color rgb="FF1F497D"/>
      </right>
      <top/>
      <bottom style="dotted">
        <color rgb="FF1F497D"/>
      </bottom>
      <diagonal/>
    </border>
    <border>
      <left style="hair">
        <color rgb="FF1F497D"/>
      </left>
      <right/>
      <top/>
      <bottom style="dotted">
        <color rgb="FF1F497D"/>
      </bottom>
      <diagonal/>
    </border>
    <border>
      <left style="hair">
        <color rgb="FF1F497D"/>
      </left>
      <right style="medium">
        <color rgb="FF1F497D"/>
      </right>
      <top/>
      <bottom style="dotted">
        <color rgb="FF1F497D"/>
      </bottom>
      <diagonal/>
    </border>
    <border>
      <left style="medium">
        <color rgb="FF1F497D"/>
      </left>
      <right/>
      <top/>
      <bottom style="thin">
        <color rgb="FF1F497D"/>
      </bottom>
      <diagonal/>
    </border>
    <border>
      <left/>
      <right/>
      <top/>
      <bottom style="thin">
        <color rgb="FF1F497D"/>
      </bottom>
      <diagonal/>
    </border>
    <border>
      <left/>
      <right style="thin">
        <color rgb="FF1F497D"/>
      </right>
      <top/>
      <bottom style="thin">
        <color rgb="FF1F497D"/>
      </bottom>
      <diagonal/>
    </border>
    <border>
      <left style="thin">
        <color rgb="FF1F497D"/>
      </left>
      <right style="medium">
        <color rgb="FF1F497D"/>
      </right>
      <top style="hair">
        <color rgb="FF1F497D"/>
      </top>
      <bottom style="thin">
        <color rgb="FF1F497D"/>
      </bottom>
      <diagonal/>
    </border>
    <border>
      <left/>
      <right/>
      <top style="thin">
        <color rgb="FF1F497D"/>
      </top>
      <bottom style="thin">
        <color rgb="FF1F497D"/>
      </bottom>
      <diagonal/>
    </border>
    <border>
      <left style="thin">
        <color rgb="FF1F497D"/>
      </left>
      <right/>
      <top style="thin">
        <color rgb="FF1F497D"/>
      </top>
      <bottom style="thin">
        <color rgb="FF1F497D"/>
      </bottom>
      <diagonal/>
    </border>
    <border>
      <left/>
      <right style="medium">
        <color rgb="FF1F497D"/>
      </right>
      <top style="thin">
        <color rgb="FF1F497D"/>
      </top>
      <bottom style="thin">
        <color rgb="FF1F497D"/>
      </bottom>
      <diagonal/>
    </border>
    <border>
      <left style="thin">
        <color rgb="FF1F497D"/>
      </left>
      <right style="hair">
        <color rgb="FF1F497D"/>
      </right>
      <top style="thin">
        <color rgb="FF1F497D"/>
      </top>
      <bottom style="thin">
        <color rgb="FF1F497D"/>
      </bottom>
      <diagonal/>
    </border>
    <border>
      <left style="hair">
        <color rgb="FF1F497D"/>
      </left>
      <right style="hair">
        <color rgb="FF1F497D"/>
      </right>
      <top style="thin">
        <color rgb="FF1F497D"/>
      </top>
      <bottom style="thin">
        <color rgb="FF1F497D"/>
      </bottom>
      <diagonal/>
    </border>
    <border>
      <left style="hair">
        <color rgb="FF1F497D"/>
      </left>
      <right/>
      <top style="thin">
        <color rgb="FF1F497D"/>
      </top>
      <bottom style="thin">
        <color rgb="FF1F497D"/>
      </bottom>
      <diagonal/>
    </border>
    <border>
      <left style="thin">
        <color rgb="FF1F497D"/>
      </left>
      <right/>
      <top/>
      <bottom/>
      <diagonal/>
    </border>
    <border>
      <left style="thin">
        <color rgb="FF1F497D"/>
      </left>
      <right style="thin">
        <color rgb="FF1F497D"/>
      </right>
      <top/>
      <bottom/>
      <diagonal/>
    </border>
    <border>
      <left/>
      <right style="medium">
        <color rgb="FF1F497D"/>
      </right>
      <top/>
      <bottom/>
      <diagonal/>
    </border>
    <border>
      <left style="thin">
        <color rgb="FF1F497D"/>
      </left>
      <right/>
      <top/>
      <bottom/>
      <diagonal/>
    </border>
    <border>
      <left/>
      <right/>
      <top/>
      <bottom/>
      <diagonal/>
    </border>
    <border>
      <left/>
      <right style="thin">
        <color rgb="FF1F497D"/>
      </right>
      <top/>
      <bottom/>
      <diagonal/>
    </border>
    <border>
      <left style="thin">
        <color rgb="FF1F497D"/>
      </left>
      <right style="thin">
        <color rgb="FF1F497D"/>
      </right>
      <top/>
      <bottom/>
      <diagonal/>
    </border>
    <border>
      <left/>
      <right style="medium">
        <color rgb="FF1F497D"/>
      </right>
      <top/>
      <bottom/>
      <diagonal/>
    </border>
    <border>
      <left style="medium">
        <color rgb="FF1F497D"/>
      </left>
      <right/>
      <top/>
      <bottom style="hair">
        <color rgb="FF1F497D"/>
      </bottom>
      <diagonal/>
    </border>
    <border>
      <left/>
      <right/>
      <top/>
      <bottom style="hair">
        <color rgb="FF1F497D"/>
      </bottom>
      <diagonal/>
    </border>
    <border>
      <left style="medium">
        <color rgb="FF1F497D"/>
      </left>
      <right/>
      <top style="hair">
        <color rgb="FF1F497D"/>
      </top>
      <bottom/>
      <diagonal/>
    </border>
    <border>
      <left style="medium">
        <color rgb="FF1F497D"/>
      </left>
      <right/>
      <top style="thin">
        <color rgb="FF1F497D"/>
      </top>
      <bottom style="medium">
        <color rgb="FF1F497D"/>
      </bottom>
      <diagonal/>
    </border>
    <border>
      <left/>
      <right/>
      <top style="thin">
        <color rgb="FF1F497D"/>
      </top>
      <bottom style="medium">
        <color rgb="FF1F497D"/>
      </bottom>
      <diagonal/>
    </border>
    <border>
      <left/>
      <right style="medium">
        <color rgb="FF1F497D"/>
      </right>
      <top style="thin">
        <color rgb="FF1F497D"/>
      </top>
      <bottom style="medium">
        <color rgb="FF1F497D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dotted">
        <color rgb="FF1F497D"/>
      </bottom>
      <diagonal/>
    </border>
    <border>
      <left style="medium">
        <color rgb="FF1F497D"/>
      </left>
      <right/>
      <top style="medium">
        <color rgb="FF1F497D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1F497D"/>
      </top>
      <bottom/>
      <diagonal/>
    </border>
    <border>
      <left/>
      <right/>
      <top/>
      <bottom style="medium">
        <color rgb="FF1F497D"/>
      </bottom>
      <diagonal/>
    </border>
    <border>
      <left style="thin">
        <color rgb="FF1F497D"/>
      </left>
      <right style="medium">
        <color rgb="FF1F497D"/>
      </right>
      <top style="medium">
        <color rgb="FF1F497D"/>
      </top>
      <bottom style="thin">
        <color rgb="FF1F497D"/>
      </bottom>
      <diagonal/>
    </border>
    <border>
      <left/>
      <right style="medium">
        <color rgb="FF1F497D"/>
      </right>
      <top style="medium">
        <color rgb="FF1F497D"/>
      </top>
      <bottom style="thin">
        <color rgb="FF1F497D"/>
      </bottom>
      <diagonal/>
    </border>
    <border>
      <left style="thin">
        <color rgb="FF1F497D"/>
      </left>
      <right/>
      <top style="thin">
        <color rgb="FF1F497D"/>
      </top>
      <bottom style="medium">
        <color rgb="FF1F497D"/>
      </bottom>
      <diagonal/>
    </border>
    <border>
      <left/>
      <right style="thin">
        <color rgb="FF1F497D"/>
      </right>
      <top style="thin">
        <color rgb="FF1F497D"/>
      </top>
      <bottom style="medium">
        <color rgb="FF1F497D"/>
      </bottom>
      <diagonal/>
    </border>
    <border>
      <left style="medium">
        <color rgb="FF1F497D"/>
      </left>
      <right/>
      <top style="hair">
        <color rgb="FF1F497D"/>
      </top>
      <bottom style="thin">
        <color rgb="FF1F497D"/>
      </bottom>
      <diagonal/>
    </border>
    <border>
      <left/>
      <right/>
      <top style="hair">
        <color rgb="FF1F497D"/>
      </top>
      <bottom style="thin">
        <color rgb="FF1F497D"/>
      </bottom>
      <diagonal/>
    </border>
    <border>
      <left/>
      <right style="medium">
        <color rgb="FF1F497D"/>
      </right>
      <top style="hair">
        <color rgb="FF1F497D"/>
      </top>
      <bottom style="thin">
        <color rgb="FF1F497D"/>
      </bottom>
      <diagonal/>
    </border>
    <border>
      <left/>
      <right/>
      <top style="thin">
        <color rgb="FF1F497D"/>
      </top>
      <bottom style="hair">
        <color rgb="FF1F497D"/>
      </bottom>
      <diagonal/>
    </border>
    <border>
      <left/>
      <right style="medium">
        <color rgb="FF1F497D"/>
      </right>
      <top style="thin">
        <color rgb="FF1F497D"/>
      </top>
      <bottom style="hair">
        <color rgb="FF1F497D"/>
      </bottom>
      <diagonal/>
    </border>
    <border>
      <left style="thin">
        <color rgb="FF1F497D"/>
      </left>
      <right/>
      <top/>
      <bottom style="thin">
        <color rgb="FF1F497D"/>
      </bottom>
      <diagonal/>
    </border>
    <border>
      <left style="medium">
        <color rgb="FF1F497D"/>
      </left>
      <right style="thin">
        <color rgb="FF1F497D"/>
      </right>
      <top/>
      <bottom/>
      <diagonal/>
    </border>
    <border>
      <left style="medium">
        <color rgb="FF1F497D"/>
      </left>
      <right style="thin">
        <color rgb="FF1F497D"/>
      </right>
      <top/>
      <bottom style="thin">
        <color rgb="FF1F497D"/>
      </bottom>
      <diagonal/>
    </border>
    <border>
      <left style="medium">
        <color rgb="FF1F497D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1F497D"/>
      </right>
      <top/>
      <bottom style="thin">
        <color indexed="64"/>
      </bottom>
      <diagonal/>
    </border>
    <border>
      <left style="medium">
        <color rgb="FF1F497D"/>
      </left>
      <right style="thin">
        <color rgb="FF1F497D"/>
      </right>
      <top style="medium">
        <color rgb="FF1F497D"/>
      </top>
      <bottom/>
      <diagonal/>
    </border>
    <border>
      <left style="thin">
        <color rgb="FF1F497D"/>
      </left>
      <right style="medium">
        <color rgb="FF1F497D"/>
      </right>
      <top style="medium">
        <color rgb="FF1F497D"/>
      </top>
      <bottom style="hair">
        <color rgb="FF1F497D"/>
      </bottom>
      <diagonal/>
    </border>
    <border>
      <left style="thin">
        <color rgb="FF1F497D"/>
      </left>
      <right/>
      <top style="medium">
        <color rgb="FF1F497D"/>
      </top>
      <bottom style="hair">
        <color rgb="FF1F497D"/>
      </bottom>
      <diagonal/>
    </border>
    <border>
      <left/>
      <right/>
      <top style="medium">
        <color rgb="FF1F497D"/>
      </top>
      <bottom style="hair">
        <color rgb="FF1F497D"/>
      </bottom>
      <diagonal/>
    </border>
    <border>
      <left/>
      <right style="thin">
        <color rgb="FF1F497D"/>
      </right>
      <top style="medium">
        <color rgb="FF1F497D"/>
      </top>
      <bottom style="hair">
        <color rgb="FF1F497D"/>
      </bottom>
      <diagonal/>
    </border>
    <border>
      <left/>
      <right style="medium">
        <color rgb="FF1F497D"/>
      </right>
      <top style="medium">
        <color rgb="FF1F497D"/>
      </top>
      <bottom/>
      <diagonal/>
    </border>
    <border>
      <left/>
      <right style="medium">
        <color rgb="FF1F497D"/>
      </right>
      <top/>
      <bottom style="thin">
        <color rgb="FF1F497D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rgb="FF1F497D"/>
      </left>
      <right/>
      <top style="thin">
        <color rgb="FF1F497D"/>
      </top>
      <bottom style="hair">
        <color auto="1"/>
      </bottom>
      <diagonal/>
    </border>
    <border>
      <left/>
      <right/>
      <top style="thin">
        <color rgb="FF1F497D"/>
      </top>
      <bottom style="hair">
        <color auto="1"/>
      </bottom>
      <diagonal/>
    </border>
    <border>
      <left/>
      <right style="medium">
        <color rgb="FF1F497D"/>
      </right>
      <top style="thin">
        <color rgb="FF1F497D"/>
      </top>
      <bottom style="hair">
        <color auto="1"/>
      </bottom>
      <diagonal/>
    </border>
    <border>
      <left style="thin">
        <color rgb="FF1F497D"/>
      </left>
      <right/>
      <top style="hair">
        <color auto="1"/>
      </top>
      <bottom style="hair">
        <color auto="1"/>
      </bottom>
      <diagonal/>
    </border>
    <border>
      <left/>
      <right style="medium">
        <color rgb="FF1F497D"/>
      </right>
      <top style="hair">
        <color auto="1"/>
      </top>
      <bottom style="hair">
        <color auto="1"/>
      </bottom>
      <diagonal/>
    </border>
    <border>
      <left style="medium">
        <color rgb="FF1F497D"/>
      </left>
      <right/>
      <top style="medium">
        <color rgb="FF1F497D"/>
      </top>
      <bottom style="thin">
        <color rgb="FF1F497D"/>
      </bottom>
      <diagonal/>
    </border>
    <border>
      <left style="thin">
        <color rgb="FF1F497D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rgb="FF1F497D"/>
      </right>
      <top style="hair">
        <color auto="1"/>
      </top>
      <bottom/>
      <diagonal/>
    </border>
    <border>
      <left/>
      <right style="thin">
        <color rgb="FF1F497D"/>
      </right>
      <top style="medium">
        <color rgb="FF1F497D"/>
      </top>
      <bottom style="thin">
        <color rgb="FF1F497D"/>
      </bottom>
      <diagonal/>
    </border>
  </borders>
  <cellStyleXfs count="3">
    <xf numFmtId="0" fontId="0" fillId="0" borderId="0"/>
    <xf numFmtId="0" fontId="38" fillId="0" borderId="70"/>
    <xf numFmtId="0" fontId="42" fillId="0" borderId="0" applyNumberFormat="0" applyFill="0" applyBorder="0" applyAlignment="0" applyProtection="0"/>
  </cellStyleXfs>
  <cellXfs count="270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8" fillId="5" borderId="20" xfId="0" applyFont="1" applyFill="1" applyBorder="1" applyAlignment="1">
      <alignment horizontal="center" vertical="center" wrapText="1"/>
    </xf>
    <xf numFmtId="0" fontId="8" fillId="5" borderId="20" xfId="0" applyFont="1" applyFill="1" applyBorder="1" applyAlignment="1">
      <alignment horizontal="center" vertical="center"/>
    </xf>
    <xf numFmtId="164" fontId="16" fillId="3" borderId="34" xfId="0" applyNumberFormat="1" applyFont="1" applyFill="1" applyBorder="1" applyAlignment="1">
      <alignment horizontal="center" vertical="center"/>
    </xf>
    <xf numFmtId="8" fontId="16" fillId="3" borderId="36" xfId="0" applyNumberFormat="1" applyFont="1" applyFill="1" applyBorder="1" applyAlignment="1">
      <alignment horizontal="right" vertical="center" wrapText="1"/>
    </xf>
    <xf numFmtId="164" fontId="18" fillId="3" borderId="35" xfId="0" applyNumberFormat="1" applyFont="1" applyFill="1" applyBorder="1" applyAlignment="1">
      <alignment horizontal="center" vertical="center"/>
    </xf>
    <xf numFmtId="164" fontId="18" fillId="3" borderId="39" xfId="0" applyNumberFormat="1" applyFont="1" applyFill="1" applyBorder="1" applyAlignment="1">
      <alignment horizontal="center" vertical="center"/>
    </xf>
    <xf numFmtId="8" fontId="16" fillId="3" borderId="40" xfId="0" applyNumberFormat="1" applyFont="1" applyFill="1" applyBorder="1" applyAlignment="1">
      <alignment horizontal="right" vertical="center" wrapText="1"/>
    </xf>
    <xf numFmtId="164" fontId="16" fillId="3" borderId="39" xfId="0" applyNumberFormat="1" applyFont="1" applyFill="1" applyBorder="1" applyAlignment="1">
      <alignment horizontal="center" vertical="center"/>
    </xf>
    <xf numFmtId="8" fontId="16" fillId="3" borderId="44" xfId="0" applyNumberFormat="1" applyFont="1" applyFill="1" applyBorder="1" applyAlignment="1">
      <alignment horizontal="right" vertical="center" wrapText="1"/>
    </xf>
    <xf numFmtId="8" fontId="16" fillId="3" borderId="10" xfId="0" applyNumberFormat="1" applyFont="1" applyFill="1" applyBorder="1" applyAlignment="1">
      <alignment horizontal="right" vertical="center" wrapText="1"/>
    </xf>
    <xf numFmtId="165" fontId="16" fillId="3" borderId="45" xfId="0" applyNumberFormat="1" applyFont="1" applyFill="1" applyBorder="1" applyAlignment="1">
      <alignment horizontal="right" vertical="center" wrapText="1"/>
    </xf>
    <xf numFmtId="0" fontId="16" fillId="2" borderId="20" xfId="0" applyFont="1" applyFill="1" applyBorder="1" applyAlignment="1">
      <alignment horizontal="center" vertical="center"/>
    </xf>
    <xf numFmtId="8" fontId="16" fillId="3" borderId="49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8" fontId="16" fillId="3" borderId="55" xfId="0" applyNumberFormat="1" applyFont="1" applyFill="1" applyBorder="1" applyAlignment="1">
      <alignment horizontal="right" vertical="center" wrapText="1"/>
    </xf>
    <xf numFmtId="8" fontId="16" fillId="5" borderId="44" xfId="0" applyNumberFormat="1" applyFont="1" applyFill="1" applyBorder="1" applyAlignment="1">
      <alignment horizontal="right" vertical="center" wrapText="1"/>
    </xf>
    <xf numFmtId="8" fontId="16" fillId="5" borderId="10" xfId="0" applyNumberFormat="1" applyFont="1" applyFill="1" applyBorder="1" applyAlignment="1">
      <alignment horizontal="right" vertical="center" wrapText="1"/>
    </xf>
    <xf numFmtId="165" fontId="16" fillId="5" borderId="59" xfId="0" applyNumberFormat="1" applyFont="1" applyFill="1" applyBorder="1" applyAlignment="1">
      <alignment horizontal="right" vertical="center" wrapText="1"/>
    </xf>
    <xf numFmtId="0" fontId="16" fillId="0" borderId="0" xfId="0" applyFont="1" applyAlignment="1">
      <alignment horizontal="right" vertical="center" wrapText="1"/>
    </xf>
    <xf numFmtId="165" fontId="16" fillId="0" borderId="0" xfId="0" applyNumberFormat="1" applyFont="1" applyAlignment="1">
      <alignment horizontal="right" vertical="center" wrapText="1"/>
    </xf>
    <xf numFmtId="0" fontId="19" fillId="0" borderId="0" xfId="0" applyFont="1"/>
    <xf numFmtId="0" fontId="16" fillId="3" borderId="63" xfId="0" applyFont="1" applyFill="1" applyBorder="1" applyAlignment="1">
      <alignment horizontal="center" vertical="center" wrapText="1"/>
    </xf>
    <xf numFmtId="8" fontId="16" fillId="3" borderId="64" xfId="0" applyNumberFormat="1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8" fontId="16" fillId="0" borderId="0" xfId="0" applyNumberFormat="1" applyFont="1" applyAlignment="1">
      <alignment horizontal="left" vertical="center"/>
    </xf>
    <xf numFmtId="166" fontId="16" fillId="0" borderId="0" xfId="0" applyNumberFormat="1" applyFont="1" applyAlignment="1">
      <alignment horizontal="center" vertical="center" wrapText="1"/>
    </xf>
    <xf numFmtId="0" fontId="16" fillId="3" borderId="74" xfId="0" applyFont="1" applyFill="1" applyBorder="1" applyAlignment="1">
      <alignment horizontal="center" vertical="center" wrapText="1"/>
    </xf>
    <xf numFmtId="8" fontId="30" fillId="0" borderId="0" xfId="0" applyNumberFormat="1" applyFont="1"/>
    <xf numFmtId="8" fontId="31" fillId="0" borderId="0" xfId="0" applyNumberFormat="1" applyFont="1"/>
    <xf numFmtId="8" fontId="1" fillId="0" borderId="0" xfId="0" applyNumberFormat="1" applyFont="1"/>
    <xf numFmtId="0" fontId="32" fillId="7" borderId="30" xfId="0" applyFont="1" applyFill="1" applyBorder="1" applyAlignment="1">
      <alignment horizontal="right" vertical="center" wrapText="1"/>
    </xf>
    <xf numFmtId="0" fontId="33" fillId="5" borderId="31" xfId="0" applyFont="1" applyFill="1" applyBorder="1" applyAlignment="1">
      <alignment horizontal="center" vertical="center" wrapText="1"/>
    </xf>
    <xf numFmtId="0" fontId="1" fillId="0" borderId="0" xfId="0" applyFont="1" applyProtection="1"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28" fillId="0" borderId="35" xfId="0" applyFont="1" applyBorder="1" applyAlignment="1" applyProtection="1">
      <alignment horizontal="center" vertical="center"/>
      <protection locked="0"/>
    </xf>
    <xf numFmtId="0" fontId="28" fillId="0" borderId="39" xfId="0" applyFont="1" applyBorder="1" applyAlignment="1" applyProtection="1">
      <alignment horizontal="center" vertical="center"/>
      <protection locked="0"/>
    </xf>
    <xf numFmtId="0" fontId="28" fillId="0" borderId="47" xfId="0" applyFont="1" applyBorder="1" applyAlignment="1" applyProtection="1">
      <alignment horizontal="center" vertical="center"/>
      <protection locked="0"/>
    </xf>
    <xf numFmtId="0" fontId="28" fillId="0" borderId="53" xfId="0" applyFont="1" applyBorder="1" applyAlignment="1" applyProtection="1">
      <alignment horizontal="center" vertical="center"/>
      <protection locked="0"/>
    </xf>
    <xf numFmtId="0" fontId="17" fillId="0" borderId="20" xfId="0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horizontal="center"/>
    </xf>
    <xf numFmtId="0" fontId="6" fillId="8" borderId="81" xfId="0" applyFont="1" applyFill="1" applyBorder="1" applyAlignment="1">
      <alignment horizontal="center" vertical="center" wrapText="1"/>
    </xf>
    <xf numFmtId="0" fontId="6" fillId="8" borderId="82" xfId="0" applyFont="1" applyFill="1" applyBorder="1" applyAlignment="1">
      <alignment horizontal="center" vertical="center" wrapText="1"/>
    </xf>
    <xf numFmtId="3" fontId="36" fillId="0" borderId="83" xfId="0" applyNumberFormat="1" applyFont="1" applyBorder="1" applyAlignment="1">
      <alignment horizontal="right" vertical="center"/>
    </xf>
    <xf numFmtId="0" fontId="36" fillId="0" borderId="83" xfId="0" applyFont="1" applyBorder="1" applyAlignment="1">
      <alignment vertical="center"/>
    </xf>
    <xf numFmtId="4" fontId="36" fillId="0" borderId="84" xfId="0" applyNumberFormat="1" applyFont="1" applyBorder="1" applyAlignment="1">
      <alignment horizontal="center" vertical="center"/>
    </xf>
    <xf numFmtId="4" fontId="36" fillId="0" borderId="84" xfId="0" applyNumberFormat="1" applyFont="1" applyBorder="1" applyAlignment="1">
      <alignment vertical="center"/>
    </xf>
    <xf numFmtId="165" fontId="37" fillId="9" borderId="85" xfId="0" applyNumberFormat="1" applyFont="1" applyFill="1" applyBorder="1" applyAlignment="1">
      <alignment horizontal="center" vertical="center" wrapText="1"/>
    </xf>
    <xf numFmtId="0" fontId="36" fillId="0" borderId="84" xfId="0" applyFont="1" applyBorder="1" applyAlignment="1">
      <alignment vertical="center"/>
    </xf>
    <xf numFmtId="165" fontId="37" fillId="9" borderId="86" xfId="0" applyNumberFormat="1" applyFont="1" applyFill="1" applyBorder="1" applyAlignment="1">
      <alignment horizontal="center" vertical="center" wrapText="1"/>
    </xf>
    <xf numFmtId="0" fontId="36" fillId="0" borderId="84" xfId="0" applyFont="1" applyBorder="1" applyAlignment="1">
      <alignment horizontal="left" vertical="center"/>
    </xf>
    <xf numFmtId="0" fontId="36" fillId="10" borderId="84" xfId="0" applyFont="1" applyFill="1" applyBorder="1" applyAlignment="1">
      <alignment vertical="center"/>
    </xf>
    <xf numFmtId="4" fontId="36" fillId="10" borderId="84" xfId="0" applyNumberFormat="1" applyFont="1" applyFill="1" applyBorder="1" applyAlignment="1">
      <alignment horizontal="center" vertical="center"/>
    </xf>
    <xf numFmtId="4" fontId="36" fillId="10" borderId="84" xfId="0" applyNumberFormat="1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24" fillId="0" borderId="0" xfId="0" applyFont="1" applyAlignment="1"/>
    <xf numFmtId="0" fontId="24" fillId="0" borderId="0" xfId="0" applyFont="1" applyAlignment="1" applyProtection="1">
      <alignment horizontal="center"/>
      <protection locked="0"/>
    </xf>
    <xf numFmtId="0" fontId="6" fillId="8" borderId="80" xfId="0" applyFont="1" applyFill="1" applyBorder="1" applyAlignment="1">
      <alignment vertical="center" wrapText="1"/>
    </xf>
    <xf numFmtId="0" fontId="39" fillId="0" borderId="88" xfId="0" applyFont="1" applyBorder="1" applyAlignment="1">
      <alignment horizontal="right"/>
    </xf>
    <xf numFmtId="0" fontId="39" fillId="0" borderId="89" xfId="0" applyFont="1" applyBorder="1" applyAlignment="1">
      <alignment horizontal="right"/>
    </xf>
    <xf numFmtId="0" fontId="36" fillId="0" borderId="90" xfId="0" applyFont="1" applyBorder="1" applyAlignment="1">
      <alignment horizontal="right"/>
    </xf>
    <xf numFmtId="0" fontId="39" fillId="10" borderId="89" xfId="0" applyFont="1" applyFill="1" applyBorder="1" applyAlignment="1">
      <alignment horizontal="right"/>
    </xf>
    <xf numFmtId="165" fontId="0" fillId="0" borderId="0" xfId="0" applyNumberFormat="1" applyFont="1" applyAlignment="1"/>
    <xf numFmtId="165" fontId="37" fillId="9" borderId="91" xfId="0" applyNumberFormat="1" applyFont="1" applyFill="1" applyBorder="1" applyAlignment="1">
      <alignment horizontal="center" vertical="center" wrapText="1"/>
    </xf>
    <xf numFmtId="8" fontId="40" fillId="3" borderId="34" xfId="0" applyNumberFormat="1" applyFont="1" applyFill="1" applyBorder="1" applyAlignment="1">
      <alignment horizontal="right" vertical="center" wrapText="1"/>
    </xf>
    <xf numFmtId="8" fontId="40" fillId="3" borderId="35" xfId="0" applyNumberFormat="1" applyFont="1" applyFill="1" applyBorder="1" applyAlignment="1">
      <alignment horizontal="right" vertical="center" wrapText="1"/>
    </xf>
    <xf numFmtId="8" fontId="40" fillId="3" borderId="39" xfId="0" applyNumberFormat="1" applyFont="1" applyFill="1" applyBorder="1" applyAlignment="1">
      <alignment horizontal="right" vertical="center" wrapText="1"/>
    </xf>
    <xf numFmtId="8" fontId="40" fillId="3" borderId="39" xfId="0" quotePrefix="1" applyNumberFormat="1" applyFont="1" applyFill="1" applyBorder="1" applyAlignment="1">
      <alignment horizontal="right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1" fillId="0" borderId="89" xfId="0" applyFont="1" applyBorder="1" applyAlignment="1">
      <alignment horizontal="right"/>
    </xf>
    <xf numFmtId="0" fontId="41" fillId="0" borderId="84" xfId="0" applyFont="1" applyBorder="1" applyAlignment="1">
      <alignment vertical="center"/>
    </xf>
    <xf numFmtId="0" fontId="8" fillId="3" borderId="60" xfId="0" applyFont="1" applyFill="1" applyBorder="1" applyAlignment="1">
      <alignment horizontal="center" vertical="center" wrapText="1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>
      <alignment horizontal="center" vertical="center" wrapText="1"/>
    </xf>
    <xf numFmtId="0" fontId="8" fillId="5" borderId="60" xfId="0" applyFont="1" applyFill="1" applyBorder="1" applyAlignment="1">
      <alignment horizontal="center"/>
    </xf>
    <xf numFmtId="0" fontId="16" fillId="3" borderId="75" xfId="0" applyFont="1" applyFill="1" applyBorder="1" applyAlignment="1">
      <alignment horizontal="center" vertical="center" wrapText="1"/>
    </xf>
    <xf numFmtId="0" fontId="15" fillId="3" borderId="74" xfId="0" applyFont="1" applyFill="1" applyBorder="1" applyAlignment="1">
      <alignment vertical="center"/>
    </xf>
    <xf numFmtId="0" fontId="43" fillId="3" borderId="46" xfId="2" applyFont="1" applyFill="1" applyBorder="1" applyAlignment="1" applyProtection="1">
      <alignment vertical="center"/>
      <protection locked="0"/>
    </xf>
    <xf numFmtId="0" fontId="43" fillId="3" borderId="38" xfId="2" applyFont="1" applyFill="1" applyBorder="1" applyAlignment="1" applyProtection="1">
      <alignment vertical="center"/>
      <protection locked="0"/>
    </xf>
    <xf numFmtId="0" fontId="8" fillId="5" borderId="22" xfId="0" applyFont="1" applyFill="1" applyBorder="1" applyAlignment="1">
      <alignment horizontal="center"/>
    </xf>
    <xf numFmtId="0" fontId="17" fillId="3" borderId="50" xfId="0" applyFont="1" applyFill="1" applyBorder="1" applyAlignment="1">
      <alignment vertical="center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6" fillId="3" borderId="74" xfId="0" applyFont="1" applyFill="1" applyBorder="1" applyAlignment="1">
      <alignment horizontal="right" vertical="center" wrapText="1" readingOrder="1"/>
    </xf>
    <xf numFmtId="0" fontId="9" fillId="3" borderId="50" xfId="0" applyFont="1" applyFill="1" applyBorder="1" applyAlignment="1">
      <alignment horizontal="right" vertical="center" wrapText="1" readingOrder="1"/>
    </xf>
    <xf numFmtId="0" fontId="9" fillId="3" borderId="76" xfId="0" applyFont="1" applyFill="1" applyBorder="1" applyAlignment="1">
      <alignment horizontal="right" vertical="center" wrapText="1" readingOrder="1"/>
    </xf>
    <xf numFmtId="0" fontId="44" fillId="3" borderId="38" xfId="2" applyFont="1" applyFill="1" applyBorder="1" applyAlignment="1" applyProtection="1">
      <alignment vertical="center"/>
      <protection locked="0"/>
    </xf>
    <xf numFmtId="0" fontId="15" fillId="3" borderId="50" xfId="0" applyFont="1" applyFill="1" applyBorder="1" applyAlignment="1">
      <alignment vertical="center"/>
    </xf>
    <xf numFmtId="0" fontId="15" fillId="3" borderId="50" xfId="0" applyFont="1" applyFill="1" applyBorder="1" applyAlignment="1" applyProtection="1">
      <alignment vertical="center"/>
      <protection locked="0"/>
    </xf>
    <xf numFmtId="0" fontId="6" fillId="3" borderId="56" xfId="0" applyFont="1" applyFill="1" applyBorder="1" applyAlignment="1">
      <alignment horizontal="right" vertical="center" wrapText="1" readingOrder="1"/>
    </xf>
    <xf numFmtId="0" fontId="13" fillId="0" borderId="97" xfId="0" applyFont="1" applyBorder="1" applyAlignment="1">
      <alignment horizontal="center" vertical="center" wrapText="1"/>
    </xf>
    <xf numFmtId="0" fontId="1" fillId="0" borderId="70" xfId="0" applyFont="1" applyBorder="1"/>
    <xf numFmtId="0" fontId="16" fillId="2" borderId="31" xfId="0" applyFont="1" applyFill="1" applyBorder="1" applyAlignment="1">
      <alignment horizontal="left" vertical="center" wrapText="1"/>
    </xf>
    <xf numFmtId="0" fontId="32" fillId="7" borderId="98" xfId="0" applyFont="1" applyFill="1" applyBorder="1" applyAlignment="1">
      <alignment horizontal="right" vertical="center" wrapText="1"/>
    </xf>
    <xf numFmtId="0" fontId="16" fillId="0" borderId="70" xfId="0" applyFont="1" applyBorder="1" applyAlignment="1">
      <alignment horizontal="right" vertical="center" wrapText="1"/>
    </xf>
    <xf numFmtId="0" fontId="16" fillId="5" borderId="70" xfId="0" applyFont="1" applyFill="1" applyBorder="1" applyAlignment="1">
      <alignment vertical="center" wrapText="1"/>
    </xf>
    <xf numFmtId="0" fontId="16" fillId="5" borderId="57" xfId="0" applyFont="1" applyFill="1" applyBorder="1" applyAlignment="1">
      <alignment vertical="center" wrapText="1"/>
    </xf>
    <xf numFmtId="0" fontId="16" fillId="5" borderId="5" xfId="0" applyFont="1" applyFill="1" applyBorder="1" applyAlignment="1">
      <alignment vertical="center" wrapText="1"/>
    </xf>
    <xf numFmtId="0" fontId="16" fillId="5" borderId="3" xfId="0" applyFont="1" applyFill="1" applyBorder="1" applyAlignment="1">
      <alignment vertical="center" wrapText="1"/>
    </xf>
    <xf numFmtId="8" fontId="16" fillId="5" borderId="114" xfId="0" applyNumberFormat="1" applyFont="1" applyFill="1" applyBorder="1" applyAlignment="1">
      <alignment horizontal="right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5" fillId="6" borderId="60" xfId="0" applyFont="1" applyFill="1" applyBorder="1" applyAlignment="1">
      <alignment horizontal="center" vertical="center" wrapText="1"/>
    </xf>
    <xf numFmtId="0" fontId="5" fillId="6" borderId="62" xfId="0" applyFont="1" applyFill="1" applyBorder="1" applyAlignment="1">
      <alignment horizontal="center" vertical="center" wrapText="1"/>
    </xf>
    <xf numFmtId="0" fontId="13" fillId="3" borderId="37" xfId="0" applyFont="1" applyFill="1" applyBorder="1" applyAlignment="1">
      <alignment horizontal="center" vertical="center" wrapText="1"/>
    </xf>
    <xf numFmtId="0" fontId="3" fillId="0" borderId="38" xfId="0" applyFont="1" applyBorder="1"/>
    <xf numFmtId="0" fontId="16" fillId="5" borderId="41" xfId="0" applyFont="1" applyFill="1" applyBorder="1" applyAlignment="1">
      <alignment horizontal="right" vertical="center" wrapText="1"/>
    </xf>
    <xf numFmtId="0" fontId="16" fillId="5" borderId="42" xfId="0" applyFont="1" applyFill="1" applyBorder="1" applyAlignment="1">
      <alignment horizontal="right" vertical="center" wrapText="1"/>
    </xf>
    <xf numFmtId="0" fontId="3" fillId="0" borderId="42" xfId="0" applyFont="1" applyBorder="1"/>
    <xf numFmtId="0" fontId="3" fillId="0" borderId="43" xfId="0" applyFont="1" applyBorder="1"/>
    <xf numFmtId="0" fontId="16" fillId="5" borderId="27" xfId="0" applyFont="1" applyFill="1" applyBorder="1" applyAlignment="1">
      <alignment horizontal="right" vertical="center" wrapText="1"/>
    </xf>
    <xf numFmtId="0" fontId="16" fillId="5" borderId="70" xfId="0" applyFont="1" applyFill="1" applyBorder="1" applyAlignment="1">
      <alignment horizontal="right" vertical="center" wrapText="1"/>
    </xf>
    <xf numFmtId="0" fontId="3" fillId="0" borderId="28" xfId="0" applyFont="1" applyBorder="1"/>
    <xf numFmtId="0" fontId="3" fillId="0" borderId="14" xfId="0" applyFont="1" applyBorder="1"/>
    <xf numFmtId="0" fontId="16" fillId="5" borderId="110" xfId="0" applyFont="1" applyFill="1" applyBorder="1" applyAlignment="1">
      <alignment horizontal="right" vertical="center" wrapText="1"/>
    </xf>
    <xf numFmtId="0" fontId="16" fillId="5" borderId="111" xfId="0" applyFont="1" applyFill="1" applyBorder="1" applyAlignment="1">
      <alignment horizontal="right" vertical="center" wrapText="1"/>
    </xf>
    <xf numFmtId="0" fontId="3" fillId="0" borderId="111" xfId="0" applyFont="1" applyBorder="1"/>
    <xf numFmtId="0" fontId="3" fillId="0" borderId="112" xfId="0" applyFont="1" applyBorder="1"/>
    <xf numFmtId="0" fontId="28" fillId="0" borderId="51" xfId="0" applyFont="1" applyBorder="1" applyAlignment="1" applyProtection="1">
      <alignment horizontal="left" vertical="center" wrapText="1"/>
      <protection locked="0"/>
    </xf>
    <xf numFmtId="0" fontId="28" fillId="0" borderId="92" xfId="0" applyFont="1" applyBorder="1" applyAlignment="1" applyProtection="1">
      <alignment horizontal="left" vertical="center" wrapText="1"/>
      <protection locked="0"/>
    </xf>
    <xf numFmtId="0" fontId="29" fillId="0" borderId="52" xfId="0" applyFont="1" applyBorder="1" applyProtection="1">
      <protection locked="0"/>
    </xf>
    <xf numFmtId="8" fontId="28" fillId="0" borderId="54" xfId="0" applyNumberFormat="1" applyFont="1" applyBorder="1" applyAlignment="1" applyProtection="1">
      <alignment horizontal="right" vertical="center"/>
      <protection locked="0"/>
    </xf>
    <xf numFmtId="0" fontId="3" fillId="0" borderId="19" xfId="0" applyFont="1" applyBorder="1"/>
    <xf numFmtId="49" fontId="33" fillId="0" borderId="61" xfId="0" applyNumberFormat="1" applyFont="1" applyBorder="1" applyAlignment="1" applyProtection="1">
      <alignment horizontal="center" vertical="center" wrapText="1"/>
      <protection locked="0"/>
    </xf>
    <xf numFmtId="49" fontId="3" fillId="0" borderId="60" xfId="0" applyNumberFormat="1" applyFont="1" applyBorder="1" applyProtection="1"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2" fillId="0" borderId="9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3" xfId="0" applyFont="1" applyBorder="1"/>
    <xf numFmtId="0" fontId="3" fillId="0" borderId="96" xfId="0" applyFont="1" applyBorder="1"/>
    <xf numFmtId="0" fontId="4" fillId="0" borderId="94" xfId="0" applyFont="1" applyBorder="1" applyAlignment="1">
      <alignment horizontal="center" vertical="top" wrapText="1"/>
    </xf>
    <xf numFmtId="0" fontId="4" fillId="0" borderId="70" xfId="0" applyFont="1" applyBorder="1" applyAlignment="1">
      <alignment horizontal="center" vertical="top" wrapText="1"/>
    </xf>
    <xf numFmtId="0" fontId="4" fillId="0" borderId="95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8" fillId="3" borderId="61" xfId="0" applyFont="1" applyFill="1" applyBorder="1" applyAlignment="1">
      <alignment horizontal="center" vertical="center" wrapText="1"/>
    </xf>
    <xf numFmtId="0" fontId="8" fillId="3" borderId="60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166" fontId="21" fillId="0" borderId="65" xfId="0" applyNumberFormat="1" applyFont="1" applyBorder="1" applyAlignment="1" applyProtection="1">
      <alignment horizontal="center" vertical="center" wrapText="1"/>
      <protection locked="0"/>
    </xf>
    <xf numFmtId="166" fontId="21" fillId="0" borderId="60" xfId="0" applyNumberFormat="1" applyFont="1" applyBorder="1" applyAlignment="1" applyProtection="1">
      <alignment horizontal="center" vertical="center" wrapText="1"/>
      <protection locked="0"/>
    </xf>
    <xf numFmtId="166" fontId="21" fillId="0" borderId="62" xfId="0" applyNumberFormat="1" applyFont="1" applyBorder="1" applyAlignment="1" applyProtection="1">
      <alignment horizontal="center" vertical="center" wrapText="1"/>
      <protection locked="0"/>
    </xf>
    <xf numFmtId="0" fontId="16" fillId="2" borderId="25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107" xfId="0" applyFont="1" applyFill="1" applyBorder="1" applyAlignment="1">
      <alignment horizontal="center" vertical="center" wrapText="1"/>
    </xf>
    <xf numFmtId="0" fontId="16" fillId="2" borderId="57" xfId="0" applyFont="1" applyFill="1" applyBorder="1" applyAlignment="1">
      <alignment horizontal="center" vertical="center" wrapText="1"/>
    </xf>
    <xf numFmtId="0" fontId="16" fillId="2" borderId="58" xfId="0" applyFont="1" applyFill="1" applyBorder="1" applyAlignment="1">
      <alignment horizontal="center" vertical="center" wrapText="1"/>
    </xf>
    <xf numFmtId="0" fontId="20" fillId="2" borderId="67" xfId="0" applyFont="1" applyFill="1" applyBorder="1" applyAlignment="1">
      <alignment horizontal="center" vertical="center" wrapText="1"/>
    </xf>
    <xf numFmtId="0" fontId="3" fillId="0" borderId="72" xfId="0" applyFont="1" applyBorder="1"/>
    <xf numFmtId="0" fontId="20" fillId="2" borderId="66" xfId="0" applyFont="1" applyFill="1" applyBorder="1" applyAlignment="1">
      <alignment horizontal="center" vertical="center" wrapText="1"/>
    </xf>
    <xf numFmtId="0" fontId="3" fillId="0" borderId="68" xfId="0" applyFont="1" applyBorder="1"/>
    <xf numFmtId="0" fontId="3" fillId="0" borderId="69" xfId="0" applyFont="1" applyBorder="1"/>
    <xf numFmtId="0" fontId="3" fillId="0" borderId="73" xfId="0" applyFont="1" applyBorder="1"/>
    <xf numFmtId="17" fontId="17" fillId="0" borderId="18" xfId="0" applyNumberFormat="1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Protection="1">
      <protection locked="0"/>
    </xf>
    <xf numFmtId="14" fontId="17" fillId="0" borderId="61" xfId="0" applyNumberFormat="1" applyFont="1" applyBorder="1" applyAlignment="1" applyProtection="1">
      <alignment horizontal="center" vertical="center" wrapText="1"/>
      <protection locked="0"/>
    </xf>
    <xf numFmtId="14" fontId="17" fillId="0" borderId="60" xfId="0" applyNumberFormat="1" applyFont="1" applyBorder="1" applyAlignment="1" applyProtection="1">
      <alignment horizontal="center" vertical="center" wrapText="1"/>
      <protection locked="0"/>
    </xf>
    <xf numFmtId="14" fontId="17" fillId="0" borderId="19" xfId="0" applyNumberFormat="1" applyFont="1" applyBorder="1" applyAlignment="1" applyProtection="1">
      <alignment horizontal="center" vertical="center" wrapText="1"/>
      <protection locked="0"/>
    </xf>
    <xf numFmtId="0" fontId="17" fillId="0" borderId="105" xfId="0" applyFont="1" applyBorder="1" applyAlignment="1" applyProtection="1">
      <alignment horizontal="left" vertical="center" wrapText="1"/>
      <protection locked="0"/>
    </xf>
    <xf numFmtId="0" fontId="17" fillId="0" borderId="106" xfId="0" applyFont="1" applyBorder="1" applyAlignment="1" applyProtection="1">
      <alignment horizontal="left" vertical="center" wrapText="1"/>
      <protection locked="0"/>
    </xf>
    <xf numFmtId="0" fontId="17" fillId="0" borderId="102" xfId="0" applyFont="1" applyBorder="1" applyAlignment="1" applyProtection="1">
      <alignment horizontal="left" vertical="center" wrapText="1"/>
      <protection locked="0"/>
    </xf>
    <xf numFmtId="0" fontId="17" fillId="0" borderId="103" xfId="0" applyFont="1" applyBorder="1" applyAlignment="1" applyProtection="1">
      <alignment horizontal="left" vertical="center" wrapText="1"/>
      <protection locked="0"/>
    </xf>
    <xf numFmtId="0" fontId="17" fillId="0" borderId="104" xfId="0" applyFont="1" applyBorder="1" applyAlignment="1" applyProtection="1">
      <alignment horizontal="left" vertical="center" wrapText="1"/>
      <protection locked="0"/>
    </xf>
    <xf numFmtId="0" fontId="20" fillId="0" borderId="22" xfId="0" applyFont="1" applyFill="1" applyBorder="1" applyAlignment="1">
      <alignment horizontal="left" vertical="center" wrapText="1"/>
    </xf>
    <xf numFmtId="0" fontId="25" fillId="0" borderId="60" xfId="0" applyFont="1" applyFill="1" applyBorder="1" applyAlignment="1">
      <alignment horizontal="left" vertical="center" wrapText="1"/>
    </xf>
    <xf numFmtId="0" fontId="25" fillId="0" borderId="62" xfId="0" applyFont="1" applyFill="1" applyBorder="1" applyAlignment="1">
      <alignment horizontal="left" vertical="center" wrapText="1"/>
    </xf>
    <xf numFmtId="0" fontId="22" fillId="0" borderId="77" xfId="0" applyFont="1" applyBorder="1" applyAlignment="1">
      <alignment horizontal="left" vertical="center" wrapText="1"/>
    </xf>
    <xf numFmtId="0" fontId="34" fillId="0" borderId="78" xfId="0" applyFont="1" applyBorder="1" applyAlignment="1">
      <alignment horizontal="left" vertical="center" wrapText="1"/>
    </xf>
    <xf numFmtId="0" fontId="34" fillId="0" borderId="79" xfId="0" applyFont="1" applyBorder="1" applyAlignment="1">
      <alignment horizontal="left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56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 applyProtection="1">
      <alignment horizontal="center" vertical="center" wrapText="1"/>
      <protection locked="0"/>
    </xf>
    <xf numFmtId="0" fontId="16" fillId="3" borderId="22" xfId="0" applyFont="1" applyFill="1" applyBorder="1" applyAlignment="1">
      <alignment horizontal="left" vertical="center" wrapText="1"/>
    </xf>
    <xf numFmtId="0" fontId="16" fillId="3" borderId="60" xfId="0" applyFont="1" applyFill="1" applyBorder="1" applyAlignment="1">
      <alignment horizontal="left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70" xfId="0" applyFont="1" applyFill="1" applyBorder="1" applyAlignment="1">
      <alignment horizontal="center" vertical="center" wrapText="1"/>
    </xf>
    <xf numFmtId="0" fontId="3" fillId="0" borderId="29" xfId="0" applyFont="1" applyBorder="1"/>
    <xf numFmtId="0" fontId="8" fillId="5" borderId="18" xfId="0" applyFont="1" applyFill="1" applyBorder="1" applyAlignment="1">
      <alignment horizontal="center" vertical="center"/>
    </xf>
    <xf numFmtId="0" fontId="13" fillId="3" borderId="32" xfId="0" applyFont="1" applyFill="1" applyBorder="1" applyAlignment="1">
      <alignment horizontal="center" vertical="center" wrapText="1"/>
    </xf>
    <xf numFmtId="0" fontId="3" fillId="0" borderId="33" xfId="0" applyFont="1" applyBorder="1"/>
    <xf numFmtId="0" fontId="16" fillId="3" borderId="41" xfId="0" applyFont="1" applyFill="1" applyBorder="1" applyAlignment="1">
      <alignment horizontal="right" vertical="center" wrapText="1"/>
    </xf>
    <xf numFmtId="0" fontId="16" fillId="3" borderId="42" xfId="0" applyFont="1" applyFill="1" applyBorder="1" applyAlignment="1">
      <alignment horizontal="right" vertical="center" wrapText="1"/>
    </xf>
    <xf numFmtId="0" fontId="13" fillId="3" borderId="38" xfId="0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center" vertical="center" wrapText="1"/>
    </xf>
    <xf numFmtId="0" fontId="16" fillId="2" borderId="60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0" fontId="16" fillId="3" borderId="27" xfId="0" applyFont="1" applyFill="1" applyBorder="1" applyAlignment="1">
      <alignment horizontal="right" vertical="center" wrapText="1"/>
    </xf>
    <xf numFmtId="0" fontId="16" fillId="3" borderId="70" xfId="0" applyFont="1" applyFill="1" applyBorder="1" applyAlignment="1">
      <alignment horizontal="right" vertical="center" wrapText="1"/>
    </xf>
    <xf numFmtId="0" fontId="16" fillId="5" borderId="3" xfId="0" applyFont="1" applyFill="1" applyBorder="1" applyAlignment="1">
      <alignment horizontal="right" vertical="center" wrapText="1"/>
    </xf>
    <xf numFmtId="0" fontId="16" fillId="5" borderId="6" xfId="0" applyFont="1" applyFill="1" applyBorder="1" applyAlignment="1">
      <alignment horizontal="right" vertical="center" wrapText="1"/>
    </xf>
    <xf numFmtId="0" fontId="16" fillId="5" borderId="71" xfId="0" applyFont="1" applyFill="1" applyBorder="1" applyAlignment="1">
      <alignment horizontal="right" vertical="center" wrapText="1"/>
    </xf>
    <xf numFmtId="0" fontId="16" fillId="5" borderId="57" xfId="0" applyFont="1" applyFill="1" applyBorder="1" applyAlignment="1">
      <alignment horizontal="right" vertical="center" wrapText="1"/>
    </xf>
    <xf numFmtId="0" fontId="16" fillId="5" borderId="58" xfId="0" applyFont="1" applyFill="1" applyBorder="1" applyAlignment="1">
      <alignment horizontal="right" vertical="center" wrapText="1"/>
    </xf>
    <xf numFmtId="0" fontId="16" fillId="12" borderId="113" xfId="0" applyFont="1" applyFill="1" applyBorder="1" applyAlignment="1">
      <alignment horizontal="center" vertical="center" wrapText="1"/>
    </xf>
    <xf numFmtId="0" fontId="16" fillId="12" borderId="108" xfId="0" applyFont="1" applyFill="1" applyBorder="1" applyAlignment="1">
      <alignment horizontal="center" vertical="center" wrapText="1"/>
    </xf>
    <xf numFmtId="0" fontId="16" fillId="12" borderId="109" xfId="0" applyFont="1" applyFill="1" applyBorder="1" applyAlignment="1">
      <alignment horizontal="center" vertical="center" wrapText="1"/>
    </xf>
    <xf numFmtId="8" fontId="28" fillId="0" borderId="48" xfId="0" applyNumberFormat="1" applyFont="1" applyBorder="1" applyAlignment="1" applyProtection="1">
      <alignment horizontal="right" vertical="center"/>
      <protection locked="0"/>
    </xf>
    <xf numFmtId="0" fontId="29" fillId="0" borderId="46" xfId="0" applyFont="1" applyBorder="1" applyProtection="1">
      <protection locked="0"/>
    </xf>
    <xf numFmtId="8" fontId="28" fillId="0" borderId="37" xfId="0" applyNumberFormat="1" applyFont="1" applyBorder="1" applyAlignment="1" applyProtection="1">
      <alignment horizontal="right" vertical="center"/>
      <protection locked="0"/>
    </xf>
    <xf numFmtId="0" fontId="29" fillId="0" borderId="38" xfId="0" applyFont="1" applyBorder="1" applyProtection="1">
      <protection locked="0"/>
    </xf>
    <xf numFmtId="0" fontId="28" fillId="0" borderId="50" xfId="0" applyFont="1" applyBorder="1" applyAlignment="1" applyProtection="1">
      <alignment horizontal="left" vertical="center" wrapText="1"/>
      <protection locked="0"/>
    </xf>
    <xf numFmtId="0" fontId="28" fillId="0" borderId="8" xfId="0" applyFont="1" applyBorder="1" applyAlignment="1" applyProtection="1">
      <alignment horizontal="left" vertical="center" wrapText="1"/>
      <protection locked="0"/>
    </xf>
    <xf numFmtId="0" fontId="17" fillId="0" borderId="23" xfId="0" applyFont="1" applyBorder="1" applyAlignment="1" applyProtection="1">
      <alignment horizontal="left" vertical="center" wrapText="1"/>
      <protection locked="0"/>
    </xf>
    <xf numFmtId="0" fontId="28" fillId="0" borderId="26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center"/>
    </xf>
    <xf numFmtId="3" fontId="36" fillId="0" borderId="87" xfId="0" applyNumberFormat="1" applyFont="1" applyBorder="1" applyAlignment="1">
      <alignment horizontal="right" vertical="center"/>
    </xf>
    <xf numFmtId="0" fontId="35" fillId="0" borderId="88" xfId="0" applyFont="1" applyBorder="1"/>
    <xf numFmtId="0" fontId="35" fillId="0" borderId="89" xfId="0" applyFont="1" applyBorder="1"/>
    <xf numFmtId="0" fontId="9" fillId="0" borderId="8" xfId="0" applyFont="1" applyFill="1" applyBorder="1" applyAlignment="1">
      <alignment horizontal="center" vertical="center" wrapText="1" readingOrder="1"/>
    </xf>
    <xf numFmtId="0" fontId="9" fillId="0" borderId="9" xfId="0" applyFont="1" applyFill="1" applyBorder="1" applyAlignment="1">
      <alignment horizontal="center" vertical="center" wrapText="1" readingOrder="1"/>
    </xf>
    <xf numFmtId="0" fontId="9" fillId="0" borderId="7" xfId="0" applyFont="1" applyFill="1" applyBorder="1" applyAlignment="1">
      <alignment horizontal="center" vertical="center" wrapText="1" readingOrder="1"/>
    </xf>
    <xf numFmtId="0" fontId="6" fillId="0" borderId="115" xfId="0" applyFont="1" applyFill="1" applyBorder="1" applyAlignment="1">
      <alignment horizontal="center" vertical="center" wrapText="1" readingOrder="1"/>
    </xf>
    <xf numFmtId="0" fontId="6" fillId="0" borderId="116" xfId="0" applyFont="1" applyFill="1" applyBorder="1" applyAlignment="1">
      <alignment horizontal="center" vertical="center" wrapText="1" readingOrder="1"/>
    </xf>
    <xf numFmtId="0" fontId="6" fillId="0" borderId="117" xfId="0" applyFont="1" applyFill="1" applyBorder="1" applyAlignment="1">
      <alignment horizontal="center" vertical="center" wrapText="1" readingOrder="1"/>
    </xf>
    <xf numFmtId="0" fontId="6" fillId="0" borderId="7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9" xfId="0" applyFont="1" applyFill="1" applyBorder="1" applyAlignment="1">
      <alignment horizontal="center" vertical="center" wrapText="1" readingOrder="1"/>
    </xf>
    <xf numFmtId="0" fontId="13" fillId="0" borderId="23" xfId="0" applyFont="1" applyBorder="1" applyAlignment="1" applyProtection="1">
      <alignment vertical="center" wrapText="1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5" fillId="2" borderId="118" xfId="0" applyFont="1" applyFill="1" applyBorder="1" applyAlignment="1">
      <alignment horizontal="center" vertical="center" wrapText="1"/>
    </xf>
    <xf numFmtId="0" fontId="8" fillId="0" borderId="120" xfId="0" applyFont="1" applyFill="1" applyBorder="1" applyAlignment="1">
      <alignment horizontal="center" vertical="center" wrapText="1"/>
    </xf>
    <xf numFmtId="0" fontId="3" fillId="0" borderId="120" xfId="0" applyFont="1" applyFill="1" applyBorder="1"/>
    <xf numFmtId="0" fontId="10" fillId="0" borderId="120" xfId="0" applyFont="1" applyFill="1" applyBorder="1" applyAlignment="1" applyProtection="1">
      <alignment horizontal="center" vertical="center"/>
      <protection locked="0"/>
    </xf>
    <xf numFmtId="0" fontId="8" fillId="0" borderId="121" xfId="0" applyFont="1" applyFill="1" applyBorder="1" applyAlignment="1">
      <alignment horizontal="center" vertical="center" wrapText="1"/>
    </xf>
    <xf numFmtId="0" fontId="8" fillId="0" borderId="122" xfId="0" applyFont="1" applyFill="1" applyBorder="1" applyAlignment="1" applyProtection="1">
      <alignment horizontal="center" vertical="center" wrapText="1"/>
      <protection locked="0"/>
    </xf>
    <xf numFmtId="0" fontId="8" fillId="0" borderId="123" xfId="0" applyFont="1" applyFill="1" applyBorder="1" applyAlignment="1" applyProtection="1">
      <alignment horizontal="center" vertical="center" wrapText="1"/>
      <protection locked="0"/>
    </xf>
    <xf numFmtId="0" fontId="8" fillId="0" borderId="124" xfId="0" applyFont="1" applyFill="1" applyBorder="1" applyAlignment="1">
      <alignment horizontal="center" vertical="center" wrapText="1"/>
    </xf>
    <xf numFmtId="0" fontId="10" fillId="0" borderId="125" xfId="0" applyFont="1" applyFill="1" applyBorder="1" applyAlignment="1" applyProtection="1">
      <alignment horizontal="center" vertical="center"/>
      <protection locked="0"/>
    </xf>
    <xf numFmtId="0" fontId="8" fillId="0" borderId="125" xfId="0" applyFont="1" applyFill="1" applyBorder="1" applyAlignment="1" applyProtection="1">
      <alignment vertical="center" wrapText="1"/>
      <protection locked="0"/>
    </xf>
    <xf numFmtId="0" fontId="43" fillId="11" borderId="19" xfId="2" applyFont="1" applyFill="1" applyBorder="1" applyAlignment="1" applyProtection="1">
      <alignment vertical="center"/>
      <protection locked="0"/>
    </xf>
    <xf numFmtId="0" fontId="7" fillId="4" borderId="70" xfId="0" applyFont="1" applyFill="1" applyBorder="1" applyAlignment="1" applyProtection="1">
      <alignment horizontal="center" vertical="center" wrapText="1" readingOrder="1"/>
      <protection locked="0"/>
    </xf>
    <xf numFmtId="0" fontId="26" fillId="0" borderId="3" xfId="0" applyFont="1" applyBorder="1" applyAlignment="1">
      <alignment horizontal="justify" vertical="top" wrapText="1"/>
    </xf>
    <xf numFmtId="0" fontId="20" fillId="0" borderId="56" xfId="0" applyFont="1" applyFill="1" applyBorder="1" applyAlignment="1">
      <alignment horizontal="left" vertical="center" wrapText="1"/>
    </xf>
    <xf numFmtId="0" fontId="25" fillId="0" borderId="57" xfId="0" applyFont="1" applyFill="1" applyBorder="1" applyAlignment="1">
      <alignment horizontal="left" vertical="center" wrapText="1"/>
    </xf>
    <xf numFmtId="0" fontId="25" fillId="0" borderId="119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 readingOrder="1"/>
    </xf>
    <xf numFmtId="0" fontId="6" fillId="3" borderId="15" xfId="0" applyFont="1" applyFill="1" applyBorder="1" applyAlignment="1">
      <alignment horizontal="left" vertical="center" wrapText="1" readingOrder="1"/>
    </xf>
    <xf numFmtId="0" fontId="6" fillId="3" borderId="4" xfId="0" applyFont="1" applyFill="1" applyBorder="1" applyAlignment="1">
      <alignment horizontal="left" vertical="center" wrapText="1" readingOrder="1"/>
    </xf>
    <xf numFmtId="0" fontId="8" fillId="0" borderId="122" xfId="0" applyFont="1" applyFill="1" applyBorder="1" applyAlignment="1">
      <alignment horizontal="center" vertical="center" wrapText="1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3" borderId="2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 readingOrder="1"/>
    </xf>
    <xf numFmtId="0" fontId="9" fillId="0" borderId="12" xfId="0" applyFont="1" applyFill="1" applyBorder="1" applyAlignment="1">
      <alignment horizontal="center" vertical="center" wrapText="1" readingOrder="1"/>
    </xf>
    <xf numFmtId="0" fontId="9" fillId="0" borderId="13" xfId="0" applyFont="1" applyFill="1" applyBorder="1" applyAlignment="1">
      <alignment horizontal="center" vertical="center" wrapText="1" readingOrder="1"/>
    </xf>
    <xf numFmtId="49" fontId="33" fillId="0" borderId="127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28" xfId="0" applyNumberFormat="1" applyFont="1" applyFill="1" applyBorder="1" applyProtection="1">
      <protection locked="0"/>
    </xf>
    <xf numFmtId="0" fontId="43" fillId="0" borderId="128" xfId="2" applyFont="1" applyFill="1" applyBorder="1" applyAlignment="1" applyProtection="1">
      <alignment vertical="center"/>
      <protection locked="0"/>
    </xf>
    <xf numFmtId="0" fontId="10" fillId="0" borderId="129" xfId="0" applyFont="1" applyFill="1" applyBorder="1" applyAlignment="1" applyProtection="1">
      <alignment vertical="center"/>
      <protection locked="0"/>
    </xf>
    <xf numFmtId="0" fontId="6" fillId="13" borderId="126" xfId="0" applyFont="1" applyFill="1" applyBorder="1" applyAlignment="1">
      <alignment horizontal="right" vertical="center" wrapText="1"/>
    </xf>
    <xf numFmtId="0" fontId="6" fillId="13" borderId="130" xfId="0" applyFont="1" applyFill="1" applyBorder="1" applyAlignment="1">
      <alignment horizontal="right" vertical="center" wrapText="1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6" fillId="3" borderId="77" xfId="0" applyFont="1" applyFill="1" applyBorder="1" applyAlignment="1">
      <alignment horizontal="right" vertical="center" wrapText="1" readingOrder="1"/>
    </xf>
    <xf numFmtId="0" fontId="6" fillId="3" borderId="78" xfId="0" applyFont="1" applyFill="1" applyBorder="1" applyAlignment="1">
      <alignment horizontal="right" vertical="center" wrapText="1" readingOrder="1"/>
    </xf>
    <xf numFmtId="0" fontId="3" fillId="0" borderId="78" xfId="0" applyFont="1" applyBorder="1"/>
    <xf numFmtId="0" fontId="3" fillId="0" borderId="101" xfId="0" applyFont="1" applyBorder="1"/>
    <xf numFmtId="0" fontId="7" fillId="4" borderId="100" xfId="0" applyFont="1" applyFill="1" applyBorder="1" applyAlignment="1" applyProtection="1">
      <alignment horizontal="center" vertical="center" wrapText="1" readingOrder="1"/>
      <protection locked="0"/>
    </xf>
    <xf numFmtId="0" fontId="7" fillId="4" borderId="78" xfId="0" applyFont="1" applyFill="1" applyBorder="1" applyAlignment="1" applyProtection="1">
      <alignment horizontal="center" vertical="center" wrapText="1" readingOrder="1"/>
      <protection locked="0"/>
    </xf>
    <xf numFmtId="0" fontId="7" fillId="4" borderId="79" xfId="0" applyFont="1" applyFill="1" applyBorder="1" applyAlignment="1" applyProtection="1">
      <alignment horizontal="center" vertical="center" wrapText="1" readingOrder="1"/>
      <protection locked="0"/>
    </xf>
  </cellXfs>
  <cellStyles count="3">
    <cellStyle name="Hyperlink" xfId="2" builtinId="8"/>
    <cellStyle name="Normal" xfId="0" builtinId="0"/>
    <cellStyle name="Normal 2" xfId="1" xr:uid="{532492B0-BF54-48F9-AAD4-658E5EF2F5EE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Roboto"/>
        <scheme val="none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5" formatCode="#,##0.00\ &quot;€&quot;"/>
      <alignment horizontal="general" vertical="bottom" textRotation="0" wrapText="0" indent="0" justifyLastLine="0" shrinkToFit="0" readingOrder="0"/>
    </dxf>
    <dxf>
      <border outline="0">
        <left style="hair">
          <color rgb="FF000000"/>
        </left>
      </border>
    </dxf>
  </dxfs>
  <tableStyles count="0" defaultTableStyle="TableStyleMedium2" defaultPivotStyle="PivotStyleLight16"/>
  <colors>
    <mruColors>
      <color rgb="FF3476C6"/>
      <color rgb="FF397BCB"/>
      <color rgb="FF285B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174546</xdr:colOff>
      <xdr:row>0</xdr:row>
      <xdr:rowOff>22052</xdr:rowOff>
    </xdr:from>
    <xdr:to>
      <xdr:col>1</xdr:col>
      <xdr:colOff>2150361</xdr:colOff>
      <xdr:row>1</xdr:row>
      <xdr:rowOff>3797</xdr:rowOff>
    </xdr:to>
    <xdr:pic>
      <xdr:nvPicPr>
        <xdr:cNvPr id="4" name="Imagem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513" t="33405" r="-6970" b="33361"/>
        <a:stretch/>
      </xdr:blipFill>
      <xdr:spPr>
        <a:xfrm>
          <a:off x="174546" y="22052"/>
          <a:ext cx="2182594" cy="302131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451139</xdr:colOff>
          <xdr:row>0</xdr:row>
          <xdr:rowOff>0</xdr:rowOff>
        </xdr:from>
        <xdr:to>
          <xdr:col>8</xdr:col>
          <xdr:colOff>308264</xdr:colOff>
          <xdr:row>0</xdr:row>
          <xdr:rowOff>342900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588BF8D-3011-4464-A48F-B7981DA36A3F}" name="Table1" displayName="Table1" ref="I36:J39" totalsRowShown="0" tableBorderDxfId="2">
  <autoFilter ref="I36:J39" xr:uid="{2588BF8D-3011-4464-A48F-B7981DA36A3F}"/>
  <tableColumns count="2">
    <tableColumn id="1" xr3:uid="{88104BC8-0BC6-45AB-BFF0-64BB13D81427}" name="Column1" dataDxfId="1"/>
    <tableColumn id="2" xr3:uid="{7EF8E6D2-A1D5-4E40-BC9E-CD6BD021D661}" name="Column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6"/>
  <sheetViews>
    <sheetView showGridLines="0" tabSelected="1" zoomScale="110" zoomScaleNormal="110" workbookViewId="0">
      <selection activeCell="B14" sqref="B14:I14"/>
    </sheetView>
  </sheetViews>
  <sheetFormatPr defaultColWidth="12.59765625" defaultRowHeight="15" customHeight="1"/>
  <cols>
    <col min="1" max="1" width="2.59765625" customWidth="1"/>
    <col min="2" max="2" width="36.796875" customWidth="1"/>
    <col min="3" max="3" width="2.8984375" bestFit="1" customWidth="1"/>
    <col min="4" max="4" width="2.3984375" customWidth="1"/>
    <col min="5" max="5" width="7.5" customWidth="1"/>
    <col min="6" max="6" width="9.09765625" customWidth="1"/>
    <col min="7" max="8" width="8.3984375" customWidth="1"/>
    <col min="9" max="9" width="11" customWidth="1"/>
    <col min="10" max="10" width="1.8984375" customWidth="1"/>
    <col min="11" max="11" width="9.5" bestFit="1" customWidth="1"/>
    <col min="12" max="27" width="8" customWidth="1"/>
  </cols>
  <sheetData>
    <row r="1" spans="1:27" ht="25.8" customHeight="1" thickBot="1">
      <c r="A1" s="1"/>
      <c r="B1" s="131"/>
      <c r="C1" s="132"/>
      <c r="D1" s="133"/>
      <c r="E1" s="133"/>
      <c r="F1" s="134"/>
      <c r="G1" s="135"/>
      <c r="H1" s="136"/>
      <c r="I1" s="136"/>
      <c r="J1" s="13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" customHeight="1" thickBot="1">
      <c r="A2" s="1"/>
      <c r="B2" s="138" t="s">
        <v>172</v>
      </c>
      <c r="C2" s="139"/>
      <c r="D2" s="139"/>
      <c r="E2" s="139"/>
      <c r="F2" s="139"/>
      <c r="G2" s="228"/>
      <c r="H2" s="228"/>
      <c r="I2" s="228"/>
      <c r="J2" s="22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" customHeight="1">
      <c r="A3" s="1"/>
      <c r="B3" s="94" t="s">
        <v>170</v>
      </c>
      <c r="C3" s="221"/>
      <c r="D3" s="222"/>
      <c r="E3" s="222"/>
      <c r="F3" s="223"/>
      <c r="G3" s="233"/>
      <c r="H3" s="248"/>
      <c r="I3" s="234"/>
      <c r="J3" s="235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" customHeight="1">
      <c r="A4" s="1"/>
      <c r="B4" s="88" t="s">
        <v>171</v>
      </c>
      <c r="C4" s="224"/>
      <c r="D4" s="225"/>
      <c r="E4" s="225"/>
      <c r="F4" s="226"/>
      <c r="G4" s="236"/>
      <c r="H4" s="231"/>
      <c r="I4" s="232"/>
      <c r="J4" s="237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" customHeight="1">
      <c r="A5" s="1"/>
      <c r="B5" s="89" t="s">
        <v>5</v>
      </c>
      <c r="C5" s="220"/>
      <c r="D5" s="218"/>
      <c r="E5" s="218"/>
      <c r="F5" s="219"/>
      <c r="G5" s="236"/>
      <c r="H5" s="230"/>
      <c r="I5" s="230"/>
      <c r="J5" s="238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" customHeight="1" thickBot="1">
      <c r="A6" s="1"/>
      <c r="B6" s="90" t="s">
        <v>0</v>
      </c>
      <c r="C6" s="253"/>
      <c r="D6" s="254"/>
      <c r="E6" s="254"/>
      <c r="F6" s="255"/>
      <c r="G6" s="256"/>
      <c r="H6" s="257"/>
      <c r="I6" s="258"/>
      <c r="J6" s="259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3.2" customHeight="1">
      <c r="A7" s="1"/>
      <c r="B7" s="260" t="s">
        <v>2</v>
      </c>
      <c r="C7" s="261"/>
      <c r="D7" s="141"/>
      <c r="E7" s="142"/>
      <c r="F7" s="142"/>
      <c r="G7" s="142"/>
      <c r="H7" s="142"/>
      <c r="I7" s="142"/>
      <c r="J7" s="14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9.75" customHeight="1">
      <c r="A8" s="1"/>
      <c r="B8" s="74" t="s">
        <v>3</v>
      </c>
      <c r="C8" s="77"/>
      <c r="D8" s="144" t="s">
        <v>4</v>
      </c>
      <c r="E8" s="145"/>
      <c r="F8" s="146"/>
      <c r="G8" s="252" t="s">
        <v>9</v>
      </c>
      <c r="H8" s="144" t="s">
        <v>6</v>
      </c>
      <c r="I8" s="145"/>
      <c r="J8" s="146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9.5" customHeight="1">
      <c r="A9" s="1"/>
      <c r="B9" s="87"/>
      <c r="C9" s="78"/>
      <c r="D9" s="249"/>
      <c r="E9" s="250"/>
      <c r="F9" s="251"/>
      <c r="G9" s="40"/>
      <c r="H9" s="128" t="s">
        <v>112</v>
      </c>
      <c r="I9" s="129"/>
      <c r="J9" s="239" t="str">
        <f>HYPERLINK("#H12",CHAR(128))</f>
        <v>€</v>
      </c>
      <c r="K9" s="96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9.75" customHeight="1">
      <c r="A10" s="1"/>
      <c r="B10" s="105" t="s">
        <v>7</v>
      </c>
      <c r="C10" s="144" t="s">
        <v>8</v>
      </c>
      <c r="D10" s="145"/>
      <c r="E10" s="145"/>
      <c r="F10" s="145"/>
      <c r="G10" s="146"/>
      <c r="H10" s="144"/>
      <c r="I10" s="145"/>
      <c r="J10" s="146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" customHeight="1">
      <c r="A11" s="1"/>
      <c r="B11" s="227"/>
      <c r="C11" s="130"/>
      <c r="D11" s="140"/>
      <c r="E11" s="140"/>
      <c r="F11" s="140"/>
      <c r="G11" s="262"/>
      <c r="H11" s="130"/>
      <c r="I11" s="140"/>
      <c r="J11" s="26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" customHeight="1" thickBot="1">
      <c r="A12" s="1"/>
      <c r="B12" s="263" t="s">
        <v>1</v>
      </c>
      <c r="C12" s="264"/>
      <c r="D12" s="265"/>
      <c r="E12" s="265"/>
      <c r="F12" s="266"/>
      <c r="G12" s="267"/>
      <c r="H12" s="268"/>
      <c r="I12" s="268"/>
      <c r="J12" s="269"/>
      <c r="K12" s="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3.8" customHeight="1" thickBot="1">
      <c r="A13" s="1"/>
      <c r="B13" s="245" t="s">
        <v>175</v>
      </c>
      <c r="C13" s="246"/>
      <c r="D13" s="246"/>
      <c r="E13" s="246"/>
      <c r="F13" s="246"/>
      <c r="G13" s="246"/>
      <c r="H13" s="246"/>
      <c r="I13" s="247"/>
      <c r="J13" s="240"/>
      <c r="K13" s="3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" customHeight="1">
      <c r="A14" s="1"/>
      <c r="B14" s="242" t="s">
        <v>173</v>
      </c>
      <c r="C14" s="243"/>
      <c r="D14" s="243"/>
      <c r="E14" s="243"/>
      <c r="F14" s="243"/>
      <c r="G14" s="243"/>
      <c r="H14" s="243"/>
      <c r="I14" s="244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6" customHeight="1" thickBot="1">
      <c r="A15" s="1"/>
      <c r="B15" s="175" t="s">
        <v>174</v>
      </c>
      <c r="C15" s="176"/>
      <c r="D15" s="176"/>
      <c r="E15" s="176"/>
      <c r="F15" s="176"/>
      <c r="G15" s="176"/>
      <c r="H15" s="176"/>
      <c r="I15" s="177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3.75" customHeight="1" thickBot="1">
      <c r="A16" s="1"/>
      <c r="B16" s="4"/>
      <c r="C16" s="79"/>
      <c r="D16" s="4"/>
      <c r="E16" s="4"/>
      <c r="F16" s="4"/>
      <c r="G16" s="95"/>
      <c r="H16" s="95"/>
      <c r="I16" s="95"/>
      <c r="J16" s="96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1" customHeight="1">
      <c r="A17" s="1"/>
      <c r="B17" s="183" t="s">
        <v>10</v>
      </c>
      <c r="C17" s="184"/>
      <c r="D17" s="117"/>
      <c r="E17" s="117"/>
      <c r="F17" s="117"/>
      <c r="G17" s="185"/>
      <c r="H17" s="37" t="s">
        <v>31</v>
      </c>
      <c r="I17" s="98" t="s">
        <v>109</v>
      </c>
      <c r="J17" s="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9.5" customHeight="1">
      <c r="A18" s="1"/>
      <c r="B18" s="85" t="s">
        <v>11</v>
      </c>
      <c r="C18" s="80"/>
      <c r="D18" s="186" t="s">
        <v>12</v>
      </c>
      <c r="E18" s="127"/>
      <c r="F18" s="6" t="s">
        <v>13</v>
      </c>
      <c r="G18" s="6" t="s">
        <v>14</v>
      </c>
      <c r="H18" s="7" t="s">
        <v>15</v>
      </c>
      <c r="I18" s="38" t="s">
        <v>32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9.75" customHeight="1">
      <c r="A19" s="1"/>
      <c r="B19" s="82" t="s">
        <v>156</v>
      </c>
      <c r="C19" s="83"/>
      <c r="D19" s="187" t="s">
        <v>16</v>
      </c>
      <c r="E19" s="188"/>
      <c r="F19" s="8">
        <v>19</v>
      </c>
      <c r="G19" s="70">
        <f>F19*6.7</f>
        <v>127.3</v>
      </c>
      <c r="H19" s="41"/>
      <c r="I19" s="9">
        <f t="shared" ref="I19:I39" si="0">G19*H19</f>
        <v>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9.75" customHeight="1">
      <c r="A20" s="1"/>
      <c r="B20" s="82" t="s">
        <v>115</v>
      </c>
      <c r="C20" s="84"/>
      <c r="D20" s="187" t="s">
        <v>16</v>
      </c>
      <c r="E20" s="188"/>
      <c r="F20" s="10">
        <v>23</v>
      </c>
      <c r="G20" s="71">
        <f>F20*6.5</f>
        <v>149.5</v>
      </c>
      <c r="H20" s="41"/>
      <c r="I20" s="9">
        <f t="shared" si="0"/>
        <v>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9.75" customHeight="1">
      <c r="A21" s="1"/>
      <c r="B21" s="92" t="s">
        <v>116</v>
      </c>
      <c r="C21" s="84"/>
      <c r="D21" s="109" t="s">
        <v>34</v>
      </c>
      <c r="E21" s="110"/>
      <c r="F21" s="11">
        <v>9</v>
      </c>
      <c r="G21" s="72">
        <f>F21*9.9</f>
        <v>89.100000000000009</v>
      </c>
      <c r="H21" s="42"/>
      <c r="I21" s="12">
        <f t="shared" si="0"/>
        <v>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9.75" customHeight="1">
      <c r="A22" s="1"/>
      <c r="B22" s="93" t="s">
        <v>117</v>
      </c>
      <c r="C22" s="84" t="str">
        <f>HYPERLINK("#B21",CHAR(128))</f>
        <v>€</v>
      </c>
      <c r="D22" s="109" t="str">
        <f>IF(B22=Sheet1!C25,Sheet1!G25,Sheet1!G26)</f>
        <v>m3</v>
      </c>
      <c r="E22" s="110"/>
      <c r="F22" s="11">
        <f>IF(D22=Sheet1!G25,Sheet1!H25,Sheet1!H26)</f>
        <v>8</v>
      </c>
      <c r="G22" s="72">
        <f>IF(B22=Sheet1!C25,Sheet1!H25*10.5,Sheet1!H26)</f>
        <v>84</v>
      </c>
      <c r="H22" s="42"/>
      <c r="I22" s="12">
        <f t="shared" si="0"/>
        <v>0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9.75" customHeight="1">
      <c r="A23" s="1"/>
      <c r="B23" s="92" t="s">
        <v>119</v>
      </c>
      <c r="C23" s="84"/>
      <c r="D23" s="109" t="s">
        <v>34</v>
      </c>
      <c r="E23" s="191"/>
      <c r="F23" s="11">
        <v>16</v>
      </c>
      <c r="G23" s="72">
        <f>F23*10.5</f>
        <v>168</v>
      </c>
      <c r="H23" s="42"/>
      <c r="I23" s="12">
        <f t="shared" si="0"/>
        <v>0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9.75" customHeight="1">
      <c r="A24" s="1"/>
      <c r="B24" s="93" t="s">
        <v>120</v>
      </c>
      <c r="C24" s="84" t="str">
        <f>HYPERLINK("#B23",CHAR(128))</f>
        <v>€</v>
      </c>
      <c r="D24" s="109" t="s">
        <v>34</v>
      </c>
      <c r="E24" s="110"/>
      <c r="F24" s="11">
        <v>3</v>
      </c>
      <c r="G24" s="72">
        <f>IF(B24=Sheet1!C28,Sheet1!H29*9.4,Sheet1!H29*3.7)</f>
        <v>28.200000000000003</v>
      </c>
      <c r="H24" s="42"/>
      <c r="I24" s="12">
        <f t="shared" si="0"/>
        <v>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9.75" customHeight="1">
      <c r="A25" s="1"/>
      <c r="B25" s="93" t="s">
        <v>122</v>
      </c>
      <c r="C25" s="84" t="str">
        <f>HYPERLINK("#B24",CHAR(128))</f>
        <v>€</v>
      </c>
      <c r="D25" s="109" t="str">
        <f>IF(B25=Sheet1!C30,Sheet1!G30,Sheet1!G31)</f>
        <v>m3</v>
      </c>
      <c r="E25" s="110"/>
      <c r="F25" s="11">
        <f>IF(D25=Sheet1!G30,Sheet1!H30,Sheet1!H31)</f>
        <v>6</v>
      </c>
      <c r="G25" s="72">
        <f>IF(B25=Sheet1!C30,Sheet1!H30*9.4,Sheet1!H31)</f>
        <v>56.400000000000006</v>
      </c>
      <c r="H25" s="42"/>
      <c r="I25" s="12">
        <f t="shared" si="0"/>
        <v>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9.75" customHeight="1">
      <c r="A26" s="1"/>
      <c r="B26" s="93" t="s">
        <v>124</v>
      </c>
      <c r="C26" s="84" t="str">
        <f>HYPERLINK("#B25",CHAR(128))</f>
        <v>€</v>
      </c>
      <c r="D26" s="109" t="str">
        <f>IF(B26=Sheet1!C32,Sheet1!G32,Sheet1!G33)</f>
        <v>m3</v>
      </c>
      <c r="E26" s="110"/>
      <c r="F26" s="11">
        <f>IF(D26=Sheet1!G32,Sheet1!H32,Sheet1!H33)</f>
        <v>14</v>
      </c>
      <c r="G26" s="72">
        <f>IF(B26=Sheet1!C32,Sheet1!H32*9.4,Sheet1!H33)</f>
        <v>131.6</v>
      </c>
      <c r="H26" s="42"/>
      <c r="I26" s="12">
        <f t="shared" si="0"/>
        <v>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9.75" customHeight="1">
      <c r="A27" s="1"/>
      <c r="B27" s="93" t="s">
        <v>126</v>
      </c>
      <c r="C27" s="84" t="str">
        <f>HYPERLINK("#B26",CHAR(128))</f>
        <v>€</v>
      </c>
      <c r="D27" s="109" t="s">
        <v>34</v>
      </c>
      <c r="E27" s="110"/>
      <c r="F27" s="11">
        <v>2.75</v>
      </c>
      <c r="G27" s="72">
        <f>F27*107.8</f>
        <v>296.45</v>
      </c>
      <c r="H27" s="42"/>
      <c r="I27" s="12">
        <f t="shared" si="0"/>
        <v>0</v>
      </c>
      <c r="J27" s="1"/>
      <c r="K27" s="1"/>
      <c r="L27" s="1"/>
      <c r="M27" s="1"/>
      <c r="N27" s="1"/>
      <c r="O27" s="1"/>
      <c r="P27" s="1"/>
      <c r="Q27" s="39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9.75" customHeight="1">
      <c r="A28" s="1"/>
      <c r="B28" s="93" t="s">
        <v>128</v>
      </c>
      <c r="C28" s="84" t="str">
        <f>HYPERLINK("#B27",CHAR(128))</f>
        <v>€</v>
      </c>
      <c r="D28" s="109" t="s">
        <v>16</v>
      </c>
      <c r="E28" s="110"/>
      <c r="F28" s="11">
        <v>3.55</v>
      </c>
      <c r="G28" s="72">
        <f>F28*35</f>
        <v>124.25</v>
      </c>
      <c r="H28" s="42"/>
      <c r="I28" s="12">
        <f t="shared" si="0"/>
        <v>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9.75" customHeight="1">
      <c r="A29" s="1"/>
      <c r="B29" s="92" t="s">
        <v>130</v>
      </c>
      <c r="C29" s="91"/>
      <c r="D29" s="109" t="s">
        <v>16</v>
      </c>
      <c r="E29" s="110"/>
      <c r="F29" s="11">
        <v>3.55</v>
      </c>
      <c r="G29" s="72">
        <f>F29*10</f>
        <v>35.5</v>
      </c>
      <c r="H29" s="42"/>
      <c r="I29" s="12">
        <f t="shared" si="0"/>
        <v>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9.75" customHeight="1">
      <c r="A30" s="1"/>
      <c r="B30" s="92" t="str">
        <f>Sheet1!C39</f>
        <v>DIOXIDO DE CARBONO N38 Garrafa 50L</v>
      </c>
      <c r="C30" s="91"/>
      <c r="D30" s="109" t="s">
        <v>16</v>
      </c>
      <c r="E30" s="110"/>
      <c r="F30" s="11">
        <v>8</v>
      </c>
      <c r="G30" s="72">
        <f>F30*35</f>
        <v>280</v>
      </c>
      <c r="H30" s="42"/>
      <c r="I30" s="12">
        <f t="shared" si="0"/>
        <v>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9.75" customHeight="1">
      <c r="A31" s="1"/>
      <c r="B31" s="93" t="s">
        <v>132</v>
      </c>
      <c r="C31" s="84" t="str">
        <f>HYPERLINK("#B30",CHAR(128))</f>
        <v>€</v>
      </c>
      <c r="D31" s="109" t="s">
        <v>16</v>
      </c>
      <c r="E31" s="110"/>
      <c r="F31" s="11">
        <v>10</v>
      </c>
      <c r="G31" s="72">
        <f>F31*35</f>
        <v>350</v>
      </c>
      <c r="H31" s="42"/>
      <c r="I31" s="12">
        <f>G31*H31</f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9.75" customHeight="1">
      <c r="A32" s="1"/>
      <c r="B32" s="93" t="s">
        <v>134</v>
      </c>
      <c r="C32" s="84"/>
      <c r="D32" s="195" t="s">
        <v>16</v>
      </c>
      <c r="E32" s="110"/>
      <c r="F32" s="11">
        <v>2</v>
      </c>
      <c r="G32" s="72">
        <f>F32*10</f>
        <v>20</v>
      </c>
      <c r="H32" s="42"/>
      <c r="I32" s="12">
        <f t="shared" si="0"/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9.75" customHeight="1">
      <c r="A33" s="1"/>
      <c r="B33" s="93" t="str">
        <f>Sheet1!C43</f>
        <v>GELO SECO PELLETS 20kg</v>
      </c>
      <c r="C33" s="84"/>
      <c r="D33" s="195" t="s">
        <v>16</v>
      </c>
      <c r="E33" s="110"/>
      <c r="F33" s="11">
        <f>Sheet1!H43</f>
        <v>2</v>
      </c>
      <c r="G33" s="72">
        <f>F33*20</f>
        <v>40</v>
      </c>
      <c r="H33" s="42"/>
      <c r="I33" s="12">
        <f t="shared" si="0"/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9.75" customHeight="1">
      <c r="A34" s="1"/>
      <c r="B34" s="92" t="str">
        <f>Sheet1!C44</f>
        <v>ETANO N45 Garrafa sifão 50L</v>
      </c>
      <c r="C34" s="91"/>
      <c r="D34" s="195" t="s">
        <v>34</v>
      </c>
      <c r="E34" s="110"/>
      <c r="F34" s="11">
        <v>85</v>
      </c>
      <c r="G34" s="72">
        <f>F34*14</f>
        <v>1190</v>
      </c>
      <c r="H34" s="42"/>
      <c r="I34" s="12">
        <f t="shared" si="0"/>
        <v>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9.75" customHeight="1">
      <c r="A35" s="1"/>
      <c r="B35" s="93" t="s">
        <v>137</v>
      </c>
      <c r="C35" s="84" t="str">
        <f>HYPERLINK("#B34",CHAR(128))</f>
        <v>€</v>
      </c>
      <c r="D35" s="109" t="str">
        <f>IF(B35=Sheet1!C45,Sheet1!G45,Sheet1!G46)</f>
        <v>m3</v>
      </c>
      <c r="E35" s="110"/>
      <c r="F35" s="11">
        <f>IF(D35=Sheet1!G45,Sheet1!H45,Sheet1!H46)</f>
        <v>42</v>
      </c>
      <c r="G35" s="72">
        <f>IF(B35=Sheet1!C45,Sheet1!H45*9.1,Sheet1!H46)</f>
        <v>382.2</v>
      </c>
      <c r="H35" s="42"/>
      <c r="I35" s="12">
        <f t="shared" si="0"/>
        <v>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9.75" customHeight="1">
      <c r="A36" s="1"/>
      <c r="B36" s="92" t="str">
        <f>Sheet1!C47</f>
        <v>ALPHAGAZ 1 HELIO Quadro V16*50L 200 bar</v>
      </c>
      <c r="C36" s="91"/>
      <c r="D36" s="109" t="s">
        <v>34</v>
      </c>
      <c r="E36" s="110"/>
      <c r="F36" s="11">
        <f>Sheet1!H47</f>
        <v>42</v>
      </c>
      <c r="G36" s="72">
        <f>F36*146</f>
        <v>6132</v>
      </c>
      <c r="H36" s="42"/>
      <c r="I36" s="12">
        <f>G36*H36</f>
        <v>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9.75" customHeight="1">
      <c r="A37" s="1"/>
      <c r="B37" s="93" t="s">
        <v>139</v>
      </c>
      <c r="C37" s="84" t="str">
        <f>HYPERLINK("#B36",CHAR(128))</f>
        <v>€</v>
      </c>
      <c r="D37" s="109" t="str" cm="1">
        <f t="array" ref="D37">IF(B37=Sheet1!C48:C48,Sheet1!G48,Sheet1!G49)</f>
        <v>m3</v>
      </c>
      <c r="E37" s="110"/>
      <c r="F37" s="11">
        <f>IF(D37=Sheet1!G48,Sheet1!H48,Sheet1!H49)</f>
        <v>60</v>
      </c>
      <c r="G37" s="72">
        <f>IF(B37=Sheet1!C48,Sheet1!H48*9.1,Sheet1!H49)</f>
        <v>546</v>
      </c>
      <c r="H37" s="42"/>
      <c r="I37" s="12">
        <f t="shared" si="0"/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9.75" customHeight="1">
      <c r="A38" s="1"/>
      <c r="B38" s="92" t="s">
        <v>159</v>
      </c>
      <c r="C38" s="91"/>
      <c r="D38" s="109" t="s">
        <v>17</v>
      </c>
      <c r="E38" s="110"/>
      <c r="F38" s="11">
        <v>38</v>
      </c>
      <c r="G38" s="73" t="s">
        <v>18</v>
      </c>
      <c r="H38" s="42"/>
      <c r="I38" s="12">
        <f>F38*H38</f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9.75" customHeight="1">
      <c r="A39" s="1"/>
      <c r="B39" s="92" t="s">
        <v>35</v>
      </c>
      <c r="C39" s="91"/>
      <c r="D39" s="109" t="s">
        <v>34</v>
      </c>
      <c r="E39" s="110"/>
      <c r="F39" s="11">
        <v>6</v>
      </c>
      <c r="G39" s="72">
        <f>F39*8.8</f>
        <v>52.800000000000004</v>
      </c>
      <c r="H39" s="42"/>
      <c r="I39" s="12">
        <f t="shared" si="0"/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9.75" customHeight="1">
      <c r="A40" s="1"/>
      <c r="B40" s="93" t="s">
        <v>142</v>
      </c>
      <c r="C40" s="84" t="str">
        <f>HYPERLINK("#B39",CHAR(128))</f>
        <v>€</v>
      </c>
      <c r="D40" s="109" t="str">
        <f>IF(B40=Sheet1!C52,Sheet1!G52,Sheet1!G53)</f>
        <v>m3</v>
      </c>
      <c r="E40" s="110"/>
      <c r="F40" s="11">
        <f>IF(D40=Sheet1!G52,Sheet1!H52,Sheet1!H53)</f>
        <v>16</v>
      </c>
      <c r="G40" s="72">
        <f>IF(B40=Sheet1!C52,Sheet1!H52*8.8,Sheet1!H53)</f>
        <v>140.80000000000001</v>
      </c>
      <c r="H40" s="42"/>
      <c r="I40" s="12">
        <f>G40*H40</f>
        <v>0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9.75" customHeight="1">
      <c r="A41" s="1"/>
      <c r="B41" s="92" t="str">
        <f>Sheet1!C54</f>
        <v>ALPHAGAZ 2 HIDROGENIO Garrafa Smartop 50L 200 bar</v>
      </c>
      <c r="C41" s="91"/>
      <c r="D41" s="109" t="s">
        <v>34</v>
      </c>
      <c r="E41" s="110"/>
      <c r="F41" s="11">
        <v>21</v>
      </c>
      <c r="G41" s="72">
        <f>F41*8.8</f>
        <v>184.8</v>
      </c>
      <c r="H41" s="42"/>
      <c r="I41" s="12">
        <f>G41*H41</f>
        <v>0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9.75" customHeight="1">
      <c r="A42" s="1"/>
      <c r="B42" s="92" t="str">
        <f>Sheet1!D55</f>
        <v>METANO PURO N35 L50</v>
      </c>
      <c r="C42" s="91"/>
      <c r="D42" s="109" t="s">
        <v>166</v>
      </c>
      <c r="E42" s="110"/>
      <c r="F42" s="11">
        <f>Sheet1!H55</f>
        <v>30</v>
      </c>
      <c r="G42" s="72">
        <f>F42*12.6</f>
        <v>378</v>
      </c>
      <c r="H42" s="42"/>
      <c r="I42" s="12">
        <f>G42*H42</f>
        <v>0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9.75" customHeight="1">
      <c r="A43" s="1"/>
      <c r="B43" s="92" t="str">
        <f>Sheet1!C56</f>
        <v>ALPHAGAZ Mix CH4/Ar 10/90 Garrafa Smartop 50L 200 bar</v>
      </c>
      <c r="C43" s="91"/>
      <c r="D43" s="109" t="s">
        <v>34</v>
      </c>
      <c r="E43" s="110"/>
      <c r="F43" s="11">
        <v>19</v>
      </c>
      <c r="G43" s="72">
        <f>F43*10.7</f>
        <v>203.29999999999998</v>
      </c>
      <c r="H43" s="42"/>
      <c r="I43" s="12">
        <f t="shared" ref="I43:I52" si="1">G43*H43</f>
        <v>0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9.75" customHeight="1">
      <c r="A44" s="1"/>
      <c r="B44" s="92" t="str">
        <f>Sheet1!C57</f>
        <v>ALPHAGAZ Mix H2 5%/Ar Garrafa Smartop 50L 200 bar</v>
      </c>
      <c r="C44" s="91"/>
      <c r="D44" s="109" t="s">
        <v>34</v>
      </c>
      <c r="E44" s="110"/>
      <c r="F44" s="13">
        <v>16</v>
      </c>
      <c r="G44" s="72">
        <f>F44*10.6</f>
        <v>169.6</v>
      </c>
      <c r="H44" s="42"/>
      <c r="I44" s="12">
        <f t="shared" si="1"/>
        <v>0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9.75" customHeight="1">
      <c r="A45" s="1"/>
      <c r="B45" s="92" t="str">
        <f>Sheet1!C58</f>
        <v>ARCAL Chrome Garrafa Smartop 50L 200 bar</v>
      </c>
      <c r="C45" s="91"/>
      <c r="D45" s="109" t="s">
        <v>34</v>
      </c>
      <c r="E45" s="110"/>
      <c r="F45" s="11">
        <v>11</v>
      </c>
      <c r="G45" s="72">
        <f>F45*10.7</f>
        <v>117.69999999999999</v>
      </c>
      <c r="H45" s="42"/>
      <c r="I45" s="12">
        <f t="shared" si="1"/>
        <v>0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9.75" customHeight="1">
      <c r="A46" s="1"/>
      <c r="B46" s="92" t="str">
        <f>Sheet1!C59</f>
        <v>ARCAL Speed Garrafa Smartop 50L 200 bar</v>
      </c>
      <c r="C46" s="91"/>
      <c r="D46" s="109" t="s">
        <v>34</v>
      </c>
      <c r="E46" s="110"/>
      <c r="F46" s="11">
        <v>11</v>
      </c>
      <c r="G46" s="72">
        <f>F46*11</f>
        <v>121</v>
      </c>
      <c r="H46" s="42"/>
      <c r="I46" s="12">
        <f t="shared" si="1"/>
        <v>0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9.75" customHeight="1">
      <c r="A47" s="1"/>
      <c r="B47" s="92" t="str">
        <f>Sheet1!C60</f>
        <v>ARCAL Force Garrafa Smartop 50L 200 bar</v>
      </c>
      <c r="C47" s="91"/>
      <c r="D47" s="109" t="s">
        <v>34</v>
      </c>
      <c r="E47" s="110"/>
      <c r="F47" s="11">
        <v>11</v>
      </c>
      <c r="G47" s="72">
        <f>F47*11.7</f>
        <v>128.69999999999999</v>
      </c>
      <c r="H47" s="42"/>
      <c r="I47" s="12">
        <f t="shared" si="1"/>
        <v>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9.75" customHeight="1">
      <c r="A48" s="1"/>
      <c r="B48" s="92" t="str">
        <f>Sheet1!C61</f>
        <v>OXIGENIO Garrafa 50L 200 bar</v>
      </c>
      <c r="C48" s="91"/>
      <c r="D48" s="109" t="s">
        <v>34</v>
      </c>
      <c r="E48" s="110"/>
      <c r="F48" s="11">
        <v>3</v>
      </c>
      <c r="G48" s="72">
        <f t="shared" ref="G48" si="2">F48*10.6</f>
        <v>31.799999999999997</v>
      </c>
      <c r="H48" s="42"/>
      <c r="I48" s="12">
        <f t="shared" si="1"/>
        <v>0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9.75" customHeight="1">
      <c r="A49" s="1"/>
      <c r="B49" s="93" t="s">
        <v>151</v>
      </c>
      <c r="C49" s="84" t="str">
        <f>HYPERLINK("#B47",CHAR(128))</f>
        <v>€</v>
      </c>
      <c r="D49" s="109" t="str">
        <f>IF(B49=Sheet1!C62,Sheet1!G62,Sheet1!G63)</f>
        <v>m3</v>
      </c>
      <c r="E49" s="110"/>
      <c r="F49" s="11">
        <f>IF(D49=Sheet1!G62,Sheet1!H62,Sheet1!H63)</f>
        <v>12</v>
      </c>
      <c r="G49" s="72">
        <f>IF(B49=Sheet1!C62,Sheet1!H62*10.6,Sheet1!H63)</f>
        <v>127.19999999999999</v>
      </c>
      <c r="H49" s="42"/>
      <c r="I49" s="12">
        <f t="shared" si="1"/>
        <v>0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9.75" customHeight="1">
      <c r="A50" s="1"/>
      <c r="B50" s="86" t="str">
        <f>Sheet1!C64</f>
        <v>ALPHAGAZ 2 OXIGENIO Garrafa Smartop 50L 200 bar</v>
      </c>
      <c r="C50" s="91"/>
      <c r="D50" s="109" t="s">
        <v>34</v>
      </c>
      <c r="E50" s="110"/>
      <c r="F50" s="11">
        <v>25</v>
      </c>
      <c r="G50" s="72">
        <f>F50*10.6</f>
        <v>265</v>
      </c>
      <c r="H50" s="42"/>
      <c r="I50" s="12">
        <f t="shared" si="1"/>
        <v>0</v>
      </c>
      <c r="J50" s="1"/>
      <c r="K50" s="35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9.75" customHeight="1">
      <c r="A51" s="1"/>
      <c r="B51" s="86" t="str">
        <f>Sheet1!C65</f>
        <v>PROPANO N35 Garrafa 50L</v>
      </c>
      <c r="C51" s="91"/>
      <c r="D51" s="109" t="s">
        <v>16</v>
      </c>
      <c r="E51" s="110"/>
      <c r="F51" s="11">
        <v>35</v>
      </c>
      <c r="G51" s="72">
        <f>F51*21</f>
        <v>735</v>
      </c>
      <c r="H51" s="42"/>
      <c r="I51" s="12">
        <f t="shared" si="1"/>
        <v>0</v>
      </c>
      <c r="J51" s="1"/>
      <c r="K51" s="34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9.75" customHeight="1">
      <c r="A52" s="1"/>
      <c r="B52" s="86" t="str">
        <f>Sheet1!C66</f>
        <v>ALPHAGAZ 1 N2O Garrafa 50L</v>
      </c>
      <c r="C52" s="84"/>
      <c r="D52" s="109" t="s">
        <v>16</v>
      </c>
      <c r="E52" s="110"/>
      <c r="F52" s="11">
        <v>12</v>
      </c>
      <c r="G52" s="72">
        <f>F52*35</f>
        <v>420</v>
      </c>
      <c r="H52" s="42"/>
      <c r="I52" s="12">
        <f t="shared" si="1"/>
        <v>0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9.75" customHeight="1">
      <c r="A53" s="1"/>
      <c r="B53" s="189" t="s">
        <v>19</v>
      </c>
      <c r="C53" s="190"/>
      <c r="D53" s="113"/>
      <c r="E53" s="113"/>
      <c r="F53" s="113"/>
      <c r="G53" s="113"/>
      <c r="H53" s="114"/>
      <c r="I53" s="14">
        <f>SUM(I19:I52)</f>
        <v>0</v>
      </c>
      <c r="J53" s="1"/>
      <c r="K53" s="36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9.75" customHeight="1">
      <c r="A54" s="1"/>
      <c r="B54" s="196" t="s">
        <v>20</v>
      </c>
      <c r="C54" s="197"/>
      <c r="D54" s="117"/>
      <c r="E54" s="117"/>
      <c r="F54" s="117"/>
      <c r="G54" s="117"/>
      <c r="H54" s="118"/>
      <c r="I54" s="15">
        <f>0.23*I53</f>
        <v>0</v>
      </c>
      <c r="J54" s="1"/>
      <c r="K54" s="36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9.75" customHeight="1">
      <c r="A55" s="1"/>
      <c r="B55" s="196" t="s">
        <v>21</v>
      </c>
      <c r="C55" s="197"/>
      <c r="D55" s="117"/>
      <c r="E55" s="117"/>
      <c r="F55" s="117"/>
      <c r="G55" s="117"/>
      <c r="H55" s="118"/>
      <c r="I55" s="16">
        <f>SUM(I53:I54)</f>
        <v>0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21" customHeight="1">
      <c r="A56" s="1"/>
      <c r="B56" s="192" t="s">
        <v>161</v>
      </c>
      <c r="C56" s="193"/>
      <c r="D56" s="127"/>
      <c r="E56" s="17" t="s">
        <v>12</v>
      </c>
      <c r="F56" s="194" t="s">
        <v>162</v>
      </c>
      <c r="G56" s="127"/>
      <c r="H56" s="17" t="s">
        <v>15</v>
      </c>
      <c r="I56" s="97" t="s">
        <v>160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9.75" customHeight="1">
      <c r="A57" s="1"/>
      <c r="B57" s="212"/>
      <c r="C57" s="213"/>
      <c r="D57" s="207"/>
      <c r="E57" s="43"/>
      <c r="F57" s="206"/>
      <c r="G57" s="207"/>
      <c r="H57" s="43"/>
      <c r="I57" s="18">
        <f>F57*H57</f>
        <v>0</v>
      </c>
      <c r="J57" s="1"/>
      <c r="K57" s="36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9.75" customHeight="1">
      <c r="A58" s="1"/>
      <c r="B58" s="210"/>
      <c r="C58" s="211"/>
      <c r="D58" s="209"/>
      <c r="E58" s="42"/>
      <c r="F58" s="208"/>
      <c r="G58" s="209"/>
      <c r="H58" s="42"/>
      <c r="I58" s="12">
        <f>F58*H58</f>
        <v>0</v>
      </c>
      <c r="J58" s="19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9.75" customHeight="1">
      <c r="A59" s="1"/>
      <c r="B59" s="123"/>
      <c r="C59" s="124"/>
      <c r="D59" s="125"/>
      <c r="E59" s="44"/>
      <c r="F59" s="126"/>
      <c r="G59" s="125"/>
      <c r="H59" s="44"/>
      <c r="I59" s="20">
        <f>F59*H59</f>
        <v>0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9.75" customHeight="1">
      <c r="A60" s="1"/>
      <c r="B60" s="111" t="s">
        <v>19</v>
      </c>
      <c r="C60" s="112"/>
      <c r="D60" s="113"/>
      <c r="E60" s="113"/>
      <c r="F60" s="113"/>
      <c r="G60" s="113"/>
      <c r="H60" s="114"/>
      <c r="I60" s="21">
        <f>SUM(I57:I59)</f>
        <v>0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9.75" customHeight="1">
      <c r="A61" s="1"/>
      <c r="B61" s="115" t="s">
        <v>20</v>
      </c>
      <c r="C61" s="116"/>
      <c r="D61" s="117"/>
      <c r="E61" s="117"/>
      <c r="F61" s="117"/>
      <c r="G61" s="117"/>
      <c r="H61" s="118"/>
      <c r="I61" s="22">
        <f>0.23*I60</f>
        <v>0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9.75" customHeight="1">
      <c r="A62" s="1"/>
      <c r="B62" s="119" t="s">
        <v>21</v>
      </c>
      <c r="C62" s="120"/>
      <c r="D62" s="121"/>
      <c r="E62" s="121"/>
      <c r="F62" s="121"/>
      <c r="G62" s="121"/>
      <c r="H62" s="122"/>
      <c r="I62" s="23">
        <f>SUM(I60:I61)</f>
        <v>0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.8" customHeight="1" thickBot="1">
      <c r="A63" s="1"/>
      <c r="B63" s="24"/>
      <c r="C63" s="24"/>
      <c r="D63" s="24"/>
      <c r="E63" s="24"/>
      <c r="F63" s="24"/>
      <c r="G63" s="99"/>
      <c r="H63" s="99"/>
      <c r="I63" s="25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9" customHeight="1">
      <c r="A64" s="1"/>
      <c r="B64" s="203" t="s">
        <v>163</v>
      </c>
      <c r="C64" s="102"/>
      <c r="D64" s="103"/>
      <c r="E64" s="103"/>
      <c r="F64" s="198" t="s">
        <v>19</v>
      </c>
      <c r="G64" s="198"/>
      <c r="H64" s="199"/>
      <c r="I64" s="104">
        <f>I53+I60</f>
        <v>0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9" customHeight="1">
      <c r="A65" s="1"/>
      <c r="B65" s="204"/>
      <c r="C65" s="100"/>
      <c r="D65" s="100"/>
      <c r="E65" s="100"/>
      <c r="F65" s="116" t="s">
        <v>20</v>
      </c>
      <c r="G65" s="116"/>
      <c r="H65" s="200"/>
      <c r="I65" s="22">
        <f>0.23*I64</f>
        <v>0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9" customHeight="1">
      <c r="A66" s="1"/>
      <c r="B66" s="205"/>
      <c r="C66" s="101"/>
      <c r="D66" s="101"/>
      <c r="E66" s="101"/>
      <c r="F66" s="201" t="s">
        <v>21</v>
      </c>
      <c r="G66" s="201"/>
      <c r="H66" s="202"/>
      <c r="I66" s="23">
        <f>SUM(I64:I65)</f>
        <v>0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" customHeight="1">
      <c r="A67" s="26"/>
      <c r="B67" s="106" t="s">
        <v>22</v>
      </c>
      <c r="C67" s="107"/>
      <c r="D67" s="107"/>
      <c r="E67" s="107"/>
      <c r="F67" s="107"/>
      <c r="G67" s="107"/>
      <c r="H67" s="107"/>
      <c r="I67" s="108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</row>
    <row r="68" spans="1:27" ht="15" customHeight="1">
      <c r="A68" s="1"/>
      <c r="B68" s="181" t="s">
        <v>23</v>
      </c>
      <c r="C68" s="182"/>
      <c r="D68" s="127"/>
      <c r="E68" s="27" t="s">
        <v>17</v>
      </c>
      <c r="F68" s="28" t="s">
        <v>24</v>
      </c>
      <c r="G68" s="147"/>
      <c r="H68" s="148"/>
      <c r="I68" s="149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3" customHeight="1">
      <c r="A69" s="1"/>
      <c r="B69" s="29"/>
      <c r="C69" s="29"/>
      <c r="D69" s="29"/>
      <c r="E69" s="30"/>
      <c r="F69" s="31"/>
      <c r="G69" s="32"/>
      <c r="H69" s="32"/>
      <c r="I69" s="3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9.75" customHeight="1">
      <c r="A70" s="26"/>
      <c r="B70" s="106" t="s">
        <v>25</v>
      </c>
      <c r="C70" s="107"/>
      <c r="D70" s="107"/>
      <c r="E70" s="107"/>
      <c r="F70" s="107"/>
      <c r="G70" s="107"/>
      <c r="H70" s="107"/>
      <c r="I70" s="108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</row>
    <row r="71" spans="1:27" ht="9.75" customHeight="1">
      <c r="A71" s="1"/>
      <c r="B71" s="178" t="s">
        <v>26</v>
      </c>
      <c r="C71" s="152"/>
      <c r="D71" s="150" t="s">
        <v>27</v>
      </c>
      <c r="E71" s="151"/>
      <c r="F71" s="152"/>
      <c r="G71" s="156" t="s">
        <v>28</v>
      </c>
      <c r="H71" s="158" t="s">
        <v>29</v>
      </c>
      <c r="I71" s="159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9.5" customHeight="1">
      <c r="A72" s="1"/>
      <c r="B72" s="179"/>
      <c r="C72" s="155"/>
      <c r="D72" s="153"/>
      <c r="E72" s="154"/>
      <c r="F72" s="155"/>
      <c r="G72" s="157"/>
      <c r="H72" s="160"/>
      <c r="I72" s="16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" customHeight="1">
      <c r="A73" s="1"/>
      <c r="B73" s="180"/>
      <c r="C73" s="166"/>
      <c r="D73" s="164"/>
      <c r="E73" s="165"/>
      <c r="F73" s="166"/>
      <c r="G73" s="45"/>
      <c r="H73" s="162"/>
      <c r="I73" s="163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6" customHeight="1">
      <c r="A74" s="1"/>
      <c r="B74" s="33" t="s">
        <v>30</v>
      </c>
      <c r="C74" s="81"/>
      <c r="D74" s="167"/>
      <c r="E74" s="167"/>
      <c r="F74" s="167"/>
      <c r="G74" s="167"/>
      <c r="H74" s="167"/>
      <c r="I74" s="168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3.8" customHeight="1" thickBot="1">
      <c r="A75" s="1"/>
      <c r="B75" s="169"/>
      <c r="C75" s="170"/>
      <c r="D75" s="170"/>
      <c r="E75" s="170"/>
      <c r="F75" s="170"/>
      <c r="G75" s="170"/>
      <c r="H75" s="170"/>
      <c r="I75" s="17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" hidden="1" customHeight="1">
      <c r="A76" s="1"/>
      <c r="B76" s="172" t="s">
        <v>167</v>
      </c>
      <c r="C76" s="173"/>
      <c r="D76" s="173"/>
      <c r="E76" s="173"/>
      <c r="F76" s="173"/>
      <c r="G76" s="173"/>
      <c r="H76" s="173"/>
      <c r="I76" s="174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6" hidden="1" customHeight="1" thickBot="1">
      <c r="A77" s="1"/>
      <c r="B77" s="175" t="s">
        <v>168</v>
      </c>
      <c r="C77" s="176"/>
      <c r="D77" s="176"/>
      <c r="E77" s="176"/>
      <c r="F77" s="176"/>
      <c r="G77" s="176"/>
      <c r="H77" s="176"/>
      <c r="I77" s="177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34.799999999999997" customHeight="1">
      <c r="A78" s="1"/>
      <c r="B78" s="241" t="s">
        <v>33</v>
      </c>
      <c r="C78" s="241"/>
      <c r="D78" s="241"/>
      <c r="E78" s="241"/>
      <c r="F78" s="241"/>
      <c r="G78" s="241"/>
      <c r="H78" s="241"/>
      <c r="I78" s="24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4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4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</sheetData>
  <sheetProtection algorithmName="SHA-512" hashValue="yKzKEhFTzy78UznbRJoKu+iacmjivBNaIR6I1GKNWoYLyW9JTjtkNlVwbffVwgODenHr/yEx6eHUUtrb8BmDLw==" saltValue="xsIjxTM/gTSt+GOoDRVPkA==" spinCount="100000" sheet="1" objects="1" scenarios="1"/>
  <mergeCells count="98">
    <mergeCell ref="B14:I14"/>
    <mergeCell ref="B15:I15"/>
    <mergeCell ref="B13:I13"/>
    <mergeCell ref="B7:C7"/>
    <mergeCell ref="D8:F8"/>
    <mergeCell ref="D9:F9"/>
    <mergeCell ref="G3:H3"/>
    <mergeCell ref="G4:H4"/>
    <mergeCell ref="I3:J3"/>
    <mergeCell ref="I4:J4"/>
    <mergeCell ref="C3:F3"/>
    <mergeCell ref="C4:F4"/>
    <mergeCell ref="F64:H64"/>
    <mergeCell ref="F65:H65"/>
    <mergeCell ref="F66:H66"/>
    <mergeCell ref="B64:B66"/>
    <mergeCell ref="F57:G57"/>
    <mergeCell ref="F58:G58"/>
    <mergeCell ref="B58:D58"/>
    <mergeCell ref="B57:D57"/>
    <mergeCell ref="B56:D56"/>
    <mergeCell ref="F56:G56"/>
    <mergeCell ref="D28:E28"/>
    <mergeCell ref="D30:E30"/>
    <mergeCell ref="D31:E31"/>
    <mergeCell ref="D29:E29"/>
    <mergeCell ref="D32:E32"/>
    <mergeCell ref="D36:E36"/>
    <mergeCell ref="B54:H54"/>
    <mergeCell ref="B55:H55"/>
    <mergeCell ref="D34:E34"/>
    <mergeCell ref="D45:E45"/>
    <mergeCell ref="D46:E46"/>
    <mergeCell ref="D33:E33"/>
    <mergeCell ref="D42:E42"/>
    <mergeCell ref="B17:G17"/>
    <mergeCell ref="D18:E18"/>
    <mergeCell ref="D19:E19"/>
    <mergeCell ref="D21:E21"/>
    <mergeCell ref="B53:H53"/>
    <mergeCell ref="D22:E22"/>
    <mergeCell ref="D20:E20"/>
    <mergeCell ref="D27:E27"/>
    <mergeCell ref="D23:E23"/>
    <mergeCell ref="D24:E24"/>
    <mergeCell ref="D25:E25"/>
    <mergeCell ref="D26:E26"/>
    <mergeCell ref="D52:E52"/>
    <mergeCell ref="D51:E51"/>
    <mergeCell ref="D43:E43"/>
    <mergeCell ref="D44:E44"/>
    <mergeCell ref="B78:I78"/>
    <mergeCell ref="G68:I68"/>
    <mergeCell ref="B70:I70"/>
    <mergeCell ref="D71:F72"/>
    <mergeCell ref="G71:G72"/>
    <mergeCell ref="H71:I72"/>
    <mergeCell ref="H73:I73"/>
    <mergeCell ref="D73:F73"/>
    <mergeCell ref="D74:I74"/>
    <mergeCell ref="B75:I75"/>
    <mergeCell ref="B76:I76"/>
    <mergeCell ref="B77:I77"/>
    <mergeCell ref="B71:C72"/>
    <mergeCell ref="B73:C73"/>
    <mergeCell ref="B68:D68"/>
    <mergeCell ref="B1:F1"/>
    <mergeCell ref="G1:J1"/>
    <mergeCell ref="B2:J2"/>
    <mergeCell ref="H11:J11"/>
    <mergeCell ref="D7:J7"/>
    <mergeCell ref="H8:J8"/>
    <mergeCell ref="H10:J10"/>
    <mergeCell ref="G6:H6"/>
    <mergeCell ref="B12:F12"/>
    <mergeCell ref="G12:J12"/>
    <mergeCell ref="H9:I9"/>
    <mergeCell ref="C5:F5"/>
    <mergeCell ref="C6:F6"/>
    <mergeCell ref="C11:G11"/>
    <mergeCell ref="C10:G10"/>
    <mergeCell ref="G5:I5"/>
    <mergeCell ref="B67:I67"/>
    <mergeCell ref="D35:E35"/>
    <mergeCell ref="D50:E50"/>
    <mergeCell ref="D47:E47"/>
    <mergeCell ref="D48:E48"/>
    <mergeCell ref="D49:E49"/>
    <mergeCell ref="D37:E37"/>
    <mergeCell ref="D38:E38"/>
    <mergeCell ref="D39:E39"/>
    <mergeCell ref="D40:E40"/>
    <mergeCell ref="D41:E41"/>
    <mergeCell ref="B60:H60"/>
    <mergeCell ref="B61:H61"/>
    <mergeCell ref="B62:H62"/>
    <mergeCell ref="B59:D59"/>
    <mergeCell ref="F59:G59"/>
  </mergeCells>
  <phoneticPr fontId="45" type="noConversion"/>
  <printOptions horizontalCentered="1" verticalCentered="1"/>
  <pageMargins left="0.31496062992125984" right="0.31496062992125984" top="0.19685039370078741" bottom="0.15748031496062992" header="0" footer="0"/>
  <pageSetup paperSize="9" scale="88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6" r:id="rId4">
          <objectPr defaultSize="0" autoPict="0" r:id="rId5">
            <anchor moveWithCells="1" sizeWithCells="1">
              <from>
                <xdr:col>6</xdr:col>
                <xdr:colOff>449580</xdr:colOff>
                <xdr:row>0</xdr:row>
                <xdr:rowOff>0</xdr:rowOff>
              </from>
              <to>
                <xdr:col>8</xdr:col>
                <xdr:colOff>304800</xdr:colOff>
                <xdr:row>0</xdr:row>
                <xdr:rowOff>342900</xdr:rowOff>
              </to>
            </anchor>
          </objectPr>
        </oleObject>
      </mc:Choice>
      <mc:Fallback>
        <oleObject progId="PBrush" shapeId="1026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xr:uid="{52E640C1-BA2F-46B6-A984-C03AA30BD90F}">
          <x14:formula1>
            <xm:f>Sheet1!$H$13:$H$14</xm:f>
          </x14:formula1>
          <xm:sqref>H9:I9 G6:H6</xm:sqref>
        </x14:dataValidation>
        <x14:dataValidation type="list" allowBlank="1" showInputMessage="1" showErrorMessage="1" xr:uid="{95E800EE-ABB7-438E-A5B0-4A2CF1D31603}">
          <x14:formula1>
            <xm:f>Sheet1!$C$30:$C$31</xm:f>
          </x14:formula1>
          <xm:sqref>B25</xm:sqref>
        </x14:dataValidation>
        <x14:dataValidation type="list" allowBlank="1" showInputMessage="1" showErrorMessage="1" xr:uid="{FDA4AB71-B4F3-4AC7-AF50-14EDE4792120}">
          <x14:formula1>
            <xm:f>Sheet1!$C$25:$C$26</xm:f>
          </x14:formula1>
          <xm:sqref>B22</xm:sqref>
        </x14:dataValidation>
        <x14:dataValidation type="list" allowBlank="1" showInputMessage="1" showErrorMessage="1" xr:uid="{3F5B6681-F34A-4EB0-9F8D-340D4885BEB2}">
          <x14:formula1>
            <xm:f>Sheet1!$C$32:$C$33</xm:f>
          </x14:formula1>
          <xm:sqref>B26</xm:sqref>
        </x14:dataValidation>
        <x14:dataValidation type="list" allowBlank="1" showInputMessage="1" showErrorMessage="1" xr:uid="{F2EF7B71-0A7A-46D6-A034-09EA58A0F11E}">
          <x14:formula1>
            <xm:f>Sheet1!$C$45:$C$46</xm:f>
          </x14:formula1>
          <xm:sqref>B35</xm:sqref>
        </x14:dataValidation>
        <x14:dataValidation type="list" allowBlank="1" showInputMessage="1" showErrorMessage="1" xr:uid="{DAC393C1-9307-4CD8-9911-BD583F834D19}">
          <x14:formula1>
            <xm:f>Sheet1!$C$52:$C$53</xm:f>
          </x14:formula1>
          <xm:sqref>B40</xm:sqref>
        </x14:dataValidation>
        <x14:dataValidation type="list" allowBlank="1" showInputMessage="1" showErrorMessage="1" xr:uid="{248E34A5-2DDC-480C-B044-D6FD664EBEC9}">
          <x14:formula1>
            <xm:f>Sheet1!$C$62:$C$63</xm:f>
          </x14:formula1>
          <xm:sqref>B49</xm:sqref>
        </x14:dataValidation>
        <x14:dataValidation type="list" allowBlank="1" showInputMessage="1" showErrorMessage="1" xr:uid="{3EA208B9-1F8E-4D81-99CC-660946052FC5}">
          <x14:formula1>
            <xm:f>Sheet1!$C$28:$C$29</xm:f>
          </x14:formula1>
          <xm:sqref>B24</xm:sqref>
        </x14:dataValidation>
        <x14:dataValidation type="list" allowBlank="1" showInputMessage="1" showErrorMessage="1" xr:uid="{D9BA5361-4ECB-443A-89C4-B7856CA9B62E}">
          <x14:formula1>
            <xm:f>Sheet1!$C$34:$C$35</xm:f>
          </x14:formula1>
          <xm:sqref>B27</xm:sqref>
        </x14:dataValidation>
        <x14:dataValidation type="list" allowBlank="1" showInputMessage="1" showErrorMessage="1" xr:uid="{2C367864-ABCD-4C4D-85C8-E786DB4A98B5}">
          <x14:formula1>
            <xm:f>Sheet1!$C$40:$C$41</xm:f>
          </x14:formula1>
          <xm:sqref>B31</xm:sqref>
        </x14:dataValidation>
        <x14:dataValidation type="list" allowBlank="1" showInputMessage="1" showErrorMessage="1" xr:uid="{72D7AD57-972B-4108-BC3C-5DDC15D389AF}">
          <x14:formula1>
            <xm:f>Sheet1!$C$36:$C$37</xm:f>
          </x14:formula1>
          <xm:sqref>B28</xm:sqref>
        </x14:dataValidation>
        <x14:dataValidation type="list" allowBlank="1" showInputMessage="1" showErrorMessage="1" xr:uid="{0BC05ADF-E522-4910-9B00-D34ADF5299AC}">
          <x14:formula1>
            <xm:f>Sheet1!$C$48:$C$49</xm:f>
          </x14:formula1>
          <xm:sqref>B37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07247-BBC7-42F6-9AD5-AB06D718ABFB}">
  <dimension ref="B5:J66"/>
  <sheetViews>
    <sheetView topLeftCell="A6" zoomScale="140" zoomScaleNormal="140" workbookViewId="0">
      <selection activeCell="C25" sqref="C25:C26"/>
    </sheetView>
  </sheetViews>
  <sheetFormatPr defaultRowHeight="13.8"/>
  <cols>
    <col min="2" max="2" width="2.09765625" bestFit="1" customWidth="1"/>
    <col min="3" max="3" width="36.5" bestFit="1" customWidth="1"/>
    <col min="4" max="4" width="40" bestFit="1" customWidth="1"/>
    <col min="8" max="8" width="9.3984375" bestFit="1" customWidth="1"/>
    <col min="9" max="9" width="9.8984375" customWidth="1"/>
    <col min="10" max="10" width="25.19921875" bestFit="1" customWidth="1"/>
  </cols>
  <sheetData>
    <row r="5" spans="4:8">
      <c r="D5" s="60"/>
    </row>
    <row r="11" spans="4:8">
      <c r="G11" s="214" t="s">
        <v>6</v>
      </c>
      <c r="H11" s="214"/>
    </row>
    <row r="12" spans="4:8">
      <c r="G12" s="46"/>
      <c r="H12" s="62"/>
    </row>
    <row r="13" spans="4:8">
      <c r="G13" t="s">
        <v>36</v>
      </c>
      <c r="H13" t="s">
        <v>110</v>
      </c>
    </row>
    <row r="14" spans="4:8">
      <c r="H14" s="61" t="s">
        <v>112</v>
      </c>
    </row>
    <row r="15" spans="4:8">
      <c r="G15" t="s">
        <v>37</v>
      </c>
      <c r="H15" t="s">
        <v>111</v>
      </c>
    </row>
    <row r="21" spans="2:8" ht="24" customHeight="1">
      <c r="B21" s="63"/>
      <c r="C21" s="63" t="s">
        <v>113</v>
      </c>
      <c r="D21" s="63" t="s">
        <v>38</v>
      </c>
      <c r="E21" s="47" t="s">
        <v>39</v>
      </c>
      <c r="F21" s="48" t="s">
        <v>40</v>
      </c>
      <c r="G21" s="48" t="s">
        <v>41</v>
      </c>
      <c r="H21" s="48" t="s">
        <v>42</v>
      </c>
    </row>
    <row r="22" spans="2:8">
      <c r="B22" s="49">
        <v>1</v>
      </c>
      <c r="C22" s="64" t="s">
        <v>114</v>
      </c>
      <c r="D22" s="50" t="s">
        <v>43</v>
      </c>
      <c r="E22" s="51" t="s">
        <v>44</v>
      </c>
      <c r="F22" s="51" t="s">
        <v>45</v>
      </c>
      <c r="G22" s="52" t="s">
        <v>16</v>
      </c>
      <c r="H22" s="53">
        <v>19</v>
      </c>
    </row>
    <row r="23" spans="2:8">
      <c r="B23" s="49">
        <v>2</v>
      </c>
      <c r="C23" s="64" t="s">
        <v>115</v>
      </c>
      <c r="D23" s="54" t="s">
        <v>46</v>
      </c>
      <c r="E23" s="51" t="s">
        <v>47</v>
      </c>
      <c r="F23" s="51" t="s">
        <v>45</v>
      </c>
      <c r="G23" s="52" t="s">
        <v>16</v>
      </c>
      <c r="H23" s="55">
        <v>23</v>
      </c>
    </row>
    <row r="24" spans="2:8">
      <c r="B24" s="49">
        <v>3</v>
      </c>
      <c r="C24" s="64" t="s">
        <v>116</v>
      </c>
      <c r="D24" s="54" t="s">
        <v>48</v>
      </c>
      <c r="E24" s="51" t="s">
        <v>49</v>
      </c>
      <c r="F24" s="51" t="s">
        <v>50</v>
      </c>
      <c r="G24" s="52" t="s">
        <v>34</v>
      </c>
      <c r="H24" s="55">
        <v>9</v>
      </c>
    </row>
    <row r="25" spans="2:8">
      <c r="B25" s="49">
        <v>4</v>
      </c>
      <c r="C25" s="64" t="s">
        <v>117</v>
      </c>
      <c r="D25" s="57" t="s">
        <v>51</v>
      </c>
      <c r="E25" s="58" t="s">
        <v>49</v>
      </c>
      <c r="F25" s="58" t="s">
        <v>50</v>
      </c>
      <c r="G25" s="59" t="s">
        <v>34</v>
      </c>
      <c r="H25" s="55">
        <v>8</v>
      </c>
    </row>
    <row r="26" spans="2:8">
      <c r="B26" s="49">
        <v>5</v>
      </c>
      <c r="C26" s="64" t="s">
        <v>118</v>
      </c>
      <c r="D26" s="57" t="s">
        <v>52</v>
      </c>
      <c r="E26" s="58" t="s">
        <v>49</v>
      </c>
      <c r="F26" s="58" t="s">
        <v>50</v>
      </c>
      <c r="G26" s="59" t="s">
        <v>107</v>
      </c>
      <c r="H26" s="55">
        <v>70</v>
      </c>
    </row>
    <row r="27" spans="2:8">
      <c r="B27" s="49">
        <v>6</v>
      </c>
      <c r="C27" s="64" t="s">
        <v>119</v>
      </c>
      <c r="D27" s="54" t="s">
        <v>53</v>
      </c>
      <c r="E27" s="51" t="s">
        <v>54</v>
      </c>
      <c r="F27" s="51" t="s">
        <v>50</v>
      </c>
      <c r="G27" s="52" t="s">
        <v>34</v>
      </c>
      <c r="H27" s="55">
        <v>16</v>
      </c>
    </row>
    <row r="28" spans="2:8">
      <c r="B28" s="215">
        <v>7</v>
      </c>
      <c r="C28" s="65" t="s">
        <v>120</v>
      </c>
      <c r="D28" s="54" t="s">
        <v>55</v>
      </c>
      <c r="E28" s="51" t="s">
        <v>56</v>
      </c>
      <c r="F28" s="51" t="s">
        <v>45</v>
      </c>
      <c r="G28" s="52" t="s">
        <v>34</v>
      </c>
      <c r="H28" s="55">
        <v>3</v>
      </c>
    </row>
    <row r="29" spans="2:8">
      <c r="B29" s="216"/>
      <c r="C29" s="65" t="s">
        <v>121</v>
      </c>
      <c r="D29" s="54" t="s">
        <v>57</v>
      </c>
      <c r="E29" s="51" t="s">
        <v>56</v>
      </c>
      <c r="F29" s="51" t="s">
        <v>45</v>
      </c>
      <c r="G29" s="52" t="s">
        <v>34</v>
      </c>
      <c r="H29" s="55">
        <v>3</v>
      </c>
    </row>
    <row r="30" spans="2:8">
      <c r="B30" s="215">
        <v>8</v>
      </c>
      <c r="C30" s="65" t="s">
        <v>122</v>
      </c>
      <c r="D30" s="57" t="s">
        <v>58</v>
      </c>
      <c r="E30" s="58" t="s">
        <v>49</v>
      </c>
      <c r="F30" s="58" t="s">
        <v>50</v>
      </c>
      <c r="G30" s="59" t="s">
        <v>34</v>
      </c>
      <c r="H30" s="55">
        <v>6</v>
      </c>
    </row>
    <row r="31" spans="2:8">
      <c r="B31" s="216"/>
      <c r="C31" s="64" t="s">
        <v>123</v>
      </c>
      <c r="D31" s="57" t="s">
        <v>59</v>
      </c>
      <c r="E31" s="58" t="s">
        <v>49</v>
      </c>
      <c r="F31" s="58" t="s">
        <v>50</v>
      </c>
      <c r="G31" s="59" t="s">
        <v>107</v>
      </c>
      <c r="H31" s="55">
        <v>50</v>
      </c>
    </row>
    <row r="32" spans="2:8">
      <c r="B32" s="215">
        <v>9</v>
      </c>
      <c r="C32" s="65" t="s">
        <v>124</v>
      </c>
      <c r="D32" s="57" t="s">
        <v>60</v>
      </c>
      <c r="E32" s="58" t="s">
        <v>54</v>
      </c>
      <c r="F32" s="58" t="s">
        <v>50</v>
      </c>
      <c r="G32" s="59" t="s">
        <v>34</v>
      </c>
      <c r="H32" s="55">
        <v>14</v>
      </c>
    </row>
    <row r="33" spans="2:10">
      <c r="B33" s="216"/>
      <c r="C33" s="65" t="s">
        <v>125</v>
      </c>
      <c r="D33" s="57" t="s">
        <v>61</v>
      </c>
      <c r="E33" s="58" t="s">
        <v>54</v>
      </c>
      <c r="F33" s="58" t="s">
        <v>50</v>
      </c>
      <c r="G33" s="59" t="s">
        <v>107</v>
      </c>
      <c r="H33" s="55">
        <v>90</v>
      </c>
    </row>
    <row r="34" spans="2:10">
      <c r="B34" s="215">
        <v>10</v>
      </c>
      <c r="C34" s="65" t="s">
        <v>126</v>
      </c>
      <c r="D34" s="54" t="s">
        <v>62</v>
      </c>
      <c r="E34" s="51" t="s">
        <v>49</v>
      </c>
      <c r="F34" s="51" t="s">
        <v>63</v>
      </c>
      <c r="G34" s="52" t="s">
        <v>34</v>
      </c>
      <c r="H34" s="55">
        <v>2.75</v>
      </c>
    </row>
    <row r="35" spans="2:10">
      <c r="B35" s="216"/>
      <c r="C35" s="65" t="s">
        <v>127</v>
      </c>
      <c r="D35" s="54" t="s">
        <v>64</v>
      </c>
      <c r="E35" s="51" t="s">
        <v>49</v>
      </c>
      <c r="F35" s="51" t="s">
        <v>63</v>
      </c>
      <c r="G35" s="52" t="s">
        <v>34</v>
      </c>
      <c r="H35" s="55">
        <v>2.75</v>
      </c>
    </row>
    <row r="36" spans="2:10">
      <c r="B36" s="215">
        <v>11</v>
      </c>
      <c r="C36" s="67" t="s">
        <v>128</v>
      </c>
      <c r="D36" s="54" t="s">
        <v>65</v>
      </c>
      <c r="E36" s="51" t="s">
        <v>66</v>
      </c>
      <c r="F36" s="51" t="s">
        <v>45</v>
      </c>
      <c r="G36" s="52" t="s">
        <v>16</v>
      </c>
      <c r="H36" s="69">
        <v>3.55</v>
      </c>
      <c r="I36" s="68" t="s">
        <v>157</v>
      </c>
      <c r="J36" s="67" t="s">
        <v>158</v>
      </c>
    </row>
    <row r="37" spans="2:10">
      <c r="B37" s="217"/>
      <c r="C37" s="67" t="s">
        <v>129</v>
      </c>
      <c r="D37" s="54" t="s">
        <v>67</v>
      </c>
      <c r="E37" s="51" t="s">
        <v>66</v>
      </c>
      <c r="F37" s="51" t="s">
        <v>68</v>
      </c>
      <c r="G37" s="52" t="s">
        <v>16</v>
      </c>
      <c r="H37" s="69">
        <v>3.55</v>
      </c>
      <c r="I37" s="68">
        <f>H36*35</f>
        <v>124.25</v>
      </c>
      <c r="J37" s="67" t="s">
        <v>128</v>
      </c>
    </row>
    <row r="38" spans="2:10">
      <c r="B38" s="216"/>
      <c r="C38" s="67" t="s">
        <v>130</v>
      </c>
      <c r="D38" s="54" t="s">
        <v>69</v>
      </c>
      <c r="E38" s="51" t="s">
        <v>66</v>
      </c>
      <c r="F38" s="51" t="s">
        <v>45</v>
      </c>
      <c r="G38" s="52" t="s">
        <v>16</v>
      </c>
      <c r="H38" s="69">
        <v>3.55</v>
      </c>
      <c r="I38" s="68">
        <f>H37*35</f>
        <v>124.25</v>
      </c>
      <c r="J38" s="67" t="s">
        <v>129</v>
      </c>
    </row>
    <row r="39" spans="2:10">
      <c r="B39" s="49">
        <v>12</v>
      </c>
      <c r="C39" s="64" t="s">
        <v>131</v>
      </c>
      <c r="D39" s="54" t="s">
        <v>70</v>
      </c>
      <c r="E39" s="51" t="s">
        <v>71</v>
      </c>
      <c r="F39" s="51" t="s">
        <v>45</v>
      </c>
      <c r="G39" s="52" t="s">
        <v>16</v>
      </c>
      <c r="H39" s="69">
        <v>8</v>
      </c>
      <c r="I39" s="68">
        <f>H38*14</f>
        <v>49.699999999999996</v>
      </c>
      <c r="J39" s="67" t="s">
        <v>130</v>
      </c>
    </row>
    <row r="40" spans="2:10">
      <c r="B40" s="215">
        <v>13</v>
      </c>
      <c r="C40" s="65" t="s">
        <v>132</v>
      </c>
      <c r="D40" s="57" t="s">
        <v>72</v>
      </c>
      <c r="E40" s="51" t="s">
        <v>73</v>
      </c>
      <c r="F40" s="51" t="s">
        <v>45</v>
      </c>
      <c r="G40" s="52" t="s">
        <v>16</v>
      </c>
      <c r="H40" s="55">
        <v>10</v>
      </c>
    </row>
    <row r="41" spans="2:10">
      <c r="B41" s="216"/>
      <c r="C41" s="65" t="s">
        <v>133</v>
      </c>
      <c r="D41" s="57" t="s">
        <v>74</v>
      </c>
      <c r="E41" s="51" t="s">
        <v>73</v>
      </c>
      <c r="F41" s="51" t="s">
        <v>68</v>
      </c>
      <c r="G41" s="52" t="s">
        <v>16</v>
      </c>
      <c r="H41" s="55">
        <v>10</v>
      </c>
    </row>
    <row r="42" spans="2:10">
      <c r="B42" s="49">
        <v>14</v>
      </c>
      <c r="C42" s="64" t="s">
        <v>134</v>
      </c>
      <c r="D42" s="54" t="s">
        <v>75</v>
      </c>
      <c r="E42" s="51" t="s">
        <v>66</v>
      </c>
      <c r="F42" s="51" t="s">
        <v>76</v>
      </c>
      <c r="G42" s="52" t="s">
        <v>16</v>
      </c>
      <c r="H42" s="55">
        <v>2</v>
      </c>
    </row>
    <row r="43" spans="2:10">
      <c r="B43" s="215">
        <v>15</v>
      </c>
      <c r="C43" s="65" t="s">
        <v>135</v>
      </c>
      <c r="D43" s="54" t="s">
        <v>77</v>
      </c>
      <c r="E43" s="51" t="s">
        <v>66</v>
      </c>
      <c r="F43" s="51" t="s">
        <v>78</v>
      </c>
      <c r="G43" s="52" t="s">
        <v>16</v>
      </c>
      <c r="H43" s="55">
        <v>2</v>
      </c>
    </row>
    <row r="44" spans="2:10">
      <c r="B44" s="216"/>
      <c r="C44" s="65" t="s">
        <v>136</v>
      </c>
      <c r="D44" s="54" t="s">
        <v>79</v>
      </c>
      <c r="E44" s="51" t="s">
        <v>80</v>
      </c>
      <c r="F44" s="51" t="s">
        <v>68</v>
      </c>
      <c r="G44" s="52" t="s">
        <v>34</v>
      </c>
      <c r="H44" s="55">
        <v>85</v>
      </c>
    </row>
    <row r="45" spans="2:10">
      <c r="B45" s="215">
        <v>16</v>
      </c>
      <c r="C45" s="65" t="s">
        <v>137</v>
      </c>
      <c r="D45" s="57" t="s">
        <v>81</v>
      </c>
      <c r="E45" s="58" t="s">
        <v>49</v>
      </c>
      <c r="F45" s="58" t="s">
        <v>50</v>
      </c>
      <c r="G45" s="59" t="s">
        <v>34</v>
      </c>
      <c r="H45" s="55">
        <v>42</v>
      </c>
    </row>
    <row r="46" spans="2:10">
      <c r="B46" s="216"/>
      <c r="C46" s="65" t="s">
        <v>138</v>
      </c>
      <c r="D46" s="57" t="s">
        <v>82</v>
      </c>
      <c r="E46" s="58" t="s">
        <v>49</v>
      </c>
      <c r="F46" s="58" t="s">
        <v>50</v>
      </c>
      <c r="G46" s="59" t="s">
        <v>108</v>
      </c>
      <c r="H46" s="55">
        <v>300</v>
      </c>
    </row>
    <row r="47" spans="2:10">
      <c r="B47" s="215">
        <v>17</v>
      </c>
      <c r="C47" s="75" t="s">
        <v>169</v>
      </c>
      <c r="D47" s="76" t="s">
        <v>83</v>
      </c>
      <c r="E47" s="51" t="s">
        <v>49</v>
      </c>
      <c r="F47" s="51" t="s">
        <v>84</v>
      </c>
      <c r="G47" s="52" t="s">
        <v>34</v>
      </c>
      <c r="H47" s="55">
        <v>42</v>
      </c>
    </row>
    <row r="48" spans="2:10">
      <c r="B48" s="216"/>
      <c r="C48" s="65" t="s">
        <v>139</v>
      </c>
      <c r="D48" s="57" t="s">
        <v>85</v>
      </c>
      <c r="E48" s="58" t="s">
        <v>54</v>
      </c>
      <c r="F48" s="58" t="s">
        <v>50</v>
      </c>
      <c r="G48" s="59" t="s">
        <v>34</v>
      </c>
      <c r="H48" s="55">
        <v>60</v>
      </c>
    </row>
    <row r="49" spans="2:8">
      <c r="B49" s="215">
        <v>18</v>
      </c>
      <c r="C49" s="65" t="s">
        <v>140</v>
      </c>
      <c r="D49" s="57" t="s">
        <v>86</v>
      </c>
      <c r="E49" s="58" t="s">
        <v>54</v>
      </c>
      <c r="F49" s="58" t="s">
        <v>50</v>
      </c>
      <c r="G49" s="59" t="s">
        <v>108</v>
      </c>
      <c r="H49" s="55">
        <v>500</v>
      </c>
    </row>
    <row r="50" spans="2:8">
      <c r="B50" s="216"/>
      <c r="C50" s="65" t="s">
        <v>159</v>
      </c>
      <c r="D50" s="54" t="s">
        <v>87</v>
      </c>
      <c r="E50" s="51" t="s">
        <v>49</v>
      </c>
      <c r="F50" s="51" t="s">
        <v>88</v>
      </c>
      <c r="G50" s="52" t="s">
        <v>106</v>
      </c>
      <c r="H50" s="55">
        <v>38</v>
      </c>
    </row>
    <row r="51" spans="2:8">
      <c r="B51" s="215">
        <v>19</v>
      </c>
      <c r="C51" s="67" t="s">
        <v>141</v>
      </c>
      <c r="D51" s="57" t="s">
        <v>89</v>
      </c>
      <c r="E51" s="51" t="s">
        <v>71</v>
      </c>
      <c r="F51" s="51" t="s">
        <v>45</v>
      </c>
      <c r="G51" s="52" t="s">
        <v>34</v>
      </c>
      <c r="H51" s="55">
        <v>6</v>
      </c>
    </row>
    <row r="52" spans="2:8">
      <c r="B52" s="216"/>
      <c r="C52" s="65" t="s">
        <v>142</v>
      </c>
      <c r="D52" s="57" t="s">
        <v>90</v>
      </c>
      <c r="E52" s="58" t="s">
        <v>49</v>
      </c>
      <c r="F52" s="58" t="s">
        <v>50</v>
      </c>
      <c r="G52" s="59" t="s">
        <v>34</v>
      </c>
      <c r="H52" s="55">
        <v>16</v>
      </c>
    </row>
    <row r="53" spans="2:8">
      <c r="B53" s="49">
        <v>20</v>
      </c>
      <c r="C53" s="64" t="s">
        <v>143</v>
      </c>
      <c r="D53" s="57" t="s">
        <v>91</v>
      </c>
      <c r="E53" s="58" t="s">
        <v>49</v>
      </c>
      <c r="F53" s="58" t="s">
        <v>50</v>
      </c>
      <c r="G53" s="59" t="s">
        <v>107</v>
      </c>
      <c r="H53" s="55">
        <v>100</v>
      </c>
    </row>
    <row r="54" spans="2:8">
      <c r="B54" s="49">
        <v>21</v>
      </c>
      <c r="C54" s="64" t="s">
        <v>144</v>
      </c>
      <c r="D54" s="54" t="s">
        <v>92</v>
      </c>
      <c r="E54" s="51" t="s">
        <v>54</v>
      </c>
      <c r="F54" s="51" t="s">
        <v>50</v>
      </c>
      <c r="G54" s="52" t="s">
        <v>34</v>
      </c>
      <c r="H54" s="55">
        <v>21</v>
      </c>
    </row>
    <row r="55" spans="2:8">
      <c r="B55" s="49">
        <v>22</v>
      </c>
      <c r="C55" s="64" t="s">
        <v>164</v>
      </c>
      <c r="D55" s="56" t="s">
        <v>165</v>
      </c>
      <c r="E55" s="51" t="s">
        <v>93</v>
      </c>
      <c r="F55" s="51" t="s">
        <v>45</v>
      </c>
      <c r="G55" s="52" t="s">
        <v>34</v>
      </c>
      <c r="H55" s="55">
        <v>30</v>
      </c>
    </row>
    <row r="56" spans="2:8">
      <c r="B56" s="49">
        <v>23</v>
      </c>
      <c r="C56" s="64" t="s">
        <v>145</v>
      </c>
      <c r="D56" s="54" t="s">
        <v>94</v>
      </c>
      <c r="E56" s="51" t="s">
        <v>93</v>
      </c>
      <c r="F56" s="51" t="s">
        <v>50</v>
      </c>
      <c r="G56" s="52" t="s">
        <v>34</v>
      </c>
      <c r="H56" s="55">
        <v>19</v>
      </c>
    </row>
    <row r="57" spans="2:8">
      <c r="B57" s="49">
        <v>24</v>
      </c>
      <c r="C57" s="64" t="s">
        <v>146</v>
      </c>
      <c r="D57" s="54" t="s">
        <v>95</v>
      </c>
      <c r="E57" s="51" t="s">
        <v>93</v>
      </c>
      <c r="F57" s="51" t="s">
        <v>50</v>
      </c>
      <c r="G57" s="52" t="s">
        <v>34</v>
      </c>
      <c r="H57" s="55">
        <v>16</v>
      </c>
    </row>
    <row r="58" spans="2:8">
      <c r="B58" s="49">
        <v>25</v>
      </c>
      <c r="C58" s="64" t="s">
        <v>147</v>
      </c>
      <c r="D58" s="54" t="s">
        <v>96</v>
      </c>
      <c r="E58" s="51" t="s">
        <v>73</v>
      </c>
      <c r="F58" s="51" t="s">
        <v>50</v>
      </c>
      <c r="G58" s="52" t="s">
        <v>34</v>
      </c>
      <c r="H58" s="55">
        <v>11</v>
      </c>
    </row>
    <row r="59" spans="2:8">
      <c r="B59" s="49">
        <v>26</v>
      </c>
      <c r="C59" s="64" t="s">
        <v>148</v>
      </c>
      <c r="D59" s="54" t="s">
        <v>97</v>
      </c>
      <c r="E59" s="51" t="s">
        <v>73</v>
      </c>
      <c r="F59" s="51" t="s">
        <v>50</v>
      </c>
      <c r="G59" s="52" t="s">
        <v>34</v>
      </c>
      <c r="H59" s="55">
        <v>11</v>
      </c>
    </row>
    <row r="60" spans="2:8">
      <c r="B60" s="49">
        <v>27</v>
      </c>
      <c r="C60" s="64" t="s">
        <v>149</v>
      </c>
      <c r="D60" s="54" t="s">
        <v>98</v>
      </c>
      <c r="E60" s="51" t="s">
        <v>73</v>
      </c>
      <c r="F60" s="51" t="s">
        <v>50</v>
      </c>
      <c r="G60" s="52" t="s">
        <v>34</v>
      </c>
      <c r="H60" s="55">
        <v>11</v>
      </c>
    </row>
    <row r="61" spans="2:8">
      <c r="B61" s="49">
        <v>28</v>
      </c>
      <c r="C61" s="64" t="s">
        <v>150</v>
      </c>
      <c r="D61" s="54" t="s">
        <v>99</v>
      </c>
      <c r="E61" s="51" t="s">
        <v>44</v>
      </c>
      <c r="F61" s="51" t="s">
        <v>45</v>
      </c>
      <c r="G61" s="52" t="s">
        <v>34</v>
      </c>
      <c r="H61" s="55">
        <v>3</v>
      </c>
    </row>
    <row r="62" spans="2:8">
      <c r="B62" s="215">
        <v>29</v>
      </c>
      <c r="C62" s="65" t="s">
        <v>151</v>
      </c>
      <c r="D62" s="57" t="s">
        <v>100</v>
      </c>
      <c r="E62" s="58" t="s">
        <v>80</v>
      </c>
      <c r="F62" s="58" t="s">
        <v>50</v>
      </c>
      <c r="G62" s="59" t="s">
        <v>34</v>
      </c>
      <c r="H62" s="55">
        <v>12</v>
      </c>
    </row>
    <row r="63" spans="2:8">
      <c r="B63" s="216"/>
      <c r="C63" s="66" t="s">
        <v>152</v>
      </c>
      <c r="D63" s="57" t="s">
        <v>101</v>
      </c>
      <c r="E63" s="58" t="s">
        <v>80</v>
      </c>
      <c r="F63" s="58" t="s">
        <v>50</v>
      </c>
      <c r="G63" s="59" t="s">
        <v>107</v>
      </c>
      <c r="H63" s="55">
        <v>80</v>
      </c>
    </row>
    <row r="64" spans="2:8">
      <c r="B64" s="215">
        <v>30</v>
      </c>
      <c r="C64" s="65" t="s">
        <v>153</v>
      </c>
      <c r="D64" s="54" t="s">
        <v>102</v>
      </c>
      <c r="E64" s="51" t="s">
        <v>103</v>
      </c>
      <c r="F64" s="51" t="s">
        <v>50</v>
      </c>
      <c r="G64" s="52" t="s">
        <v>34</v>
      </c>
      <c r="H64" s="55">
        <v>25</v>
      </c>
    </row>
    <row r="65" spans="2:8">
      <c r="B65" s="216"/>
      <c r="C65" s="64" t="s">
        <v>154</v>
      </c>
      <c r="D65" s="54" t="s">
        <v>104</v>
      </c>
      <c r="E65" s="51" t="s">
        <v>93</v>
      </c>
      <c r="F65" s="51" t="s">
        <v>45</v>
      </c>
      <c r="G65" s="52" t="s">
        <v>16</v>
      </c>
      <c r="H65" s="55">
        <v>35</v>
      </c>
    </row>
    <row r="66" spans="2:8">
      <c r="B66" s="49">
        <v>31</v>
      </c>
      <c r="C66" s="64" t="s">
        <v>155</v>
      </c>
      <c r="D66" s="54" t="s">
        <v>105</v>
      </c>
      <c r="E66" s="51" t="s">
        <v>47</v>
      </c>
      <c r="F66" s="51" t="s">
        <v>45</v>
      </c>
      <c r="G66" s="52" t="s">
        <v>16</v>
      </c>
      <c r="H66" s="55">
        <v>12</v>
      </c>
    </row>
  </sheetData>
  <mergeCells count="14">
    <mergeCell ref="B36:B38"/>
    <mergeCell ref="B51:B52"/>
    <mergeCell ref="B62:B63"/>
    <mergeCell ref="B64:B65"/>
    <mergeCell ref="B40:B41"/>
    <mergeCell ref="B43:B44"/>
    <mergeCell ref="B45:B46"/>
    <mergeCell ref="B47:B48"/>
    <mergeCell ref="B49:B50"/>
    <mergeCell ref="G11:H11"/>
    <mergeCell ref="B28:B29"/>
    <mergeCell ref="B30:B31"/>
    <mergeCell ref="B32:B33"/>
    <mergeCell ref="B34:B35"/>
  </mergeCells>
  <dataValidations count="1">
    <dataValidation type="list" allowBlank="1" showInputMessage="1" showErrorMessage="1" sqref="H15" xr:uid="{7F382BB5-D4FB-4DC2-A1E1-EB700E25E53D}">
      <formula1>Conta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AL_Nota Encomenda_IST</vt:lpstr>
      <vt:lpstr>Sheet1</vt:lpstr>
      <vt:lpstr>Conta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Sequeira</dc:creator>
  <cp:lastModifiedBy>Ana Rita Pereira Martinho</cp:lastModifiedBy>
  <cp:lastPrinted>2024-07-25T11:20:38Z</cp:lastPrinted>
  <dcterms:created xsi:type="dcterms:W3CDTF">2015-07-09T11:04:51Z</dcterms:created>
  <dcterms:modified xsi:type="dcterms:W3CDTF">2025-10-06T10:26:32Z</dcterms:modified>
</cp:coreProperties>
</file>