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G:\group\n\g\ngac\NGAC\AR LIQUIDO\NOTAS ENCOMENDA\"/>
    </mc:Choice>
  </mc:AlternateContent>
  <xr:revisionPtr revIDLastSave="0" documentId="8_{552C572F-4045-4109-93AB-41F688C5EE32}" xr6:coauthVersionLast="47" xr6:coauthVersionMax="47" xr10:uidLastSave="{00000000-0000-0000-0000-000000000000}"/>
  <workbookProtection workbookAlgorithmName="SHA-512" workbookHashValue="QVe4B4RC0ey7C6YF4DADXlO3J9QRWhMXDhfz/J8GN8ELlyDroWzGxQd39iCTFr+hFbxWqAvbBnnNDYa/FhVpMg==" workbookSaltValue="KzB2AGQaoqWpwGYtLp72bA==" workbookSpinCount="100000" lockStructure="1"/>
  <bookViews>
    <workbookView xWindow="28680" yWindow="-120" windowWidth="29040" windowHeight="17520" xr2:uid="{00000000-000D-0000-FFFF-FFFF00000000}"/>
  </bookViews>
  <sheets>
    <sheet name="Nota Encomenda_IST-ID" sheetId="1" r:id="rId1"/>
    <sheet name="Sheet1" sheetId="3" state="hidden" r:id="rId2"/>
  </sheets>
  <externalReferences>
    <externalReference r:id="rId3"/>
  </externalReferences>
  <definedNames>
    <definedName name="Conta" localSheetId="1">Sheet1!$H$13:$H$15</definedName>
    <definedName name="Conta">Sheet1!$H$12:$H$13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1" i="1" l="1"/>
  <c r="I41" i="1" s="1"/>
  <c r="B41" i="1"/>
  <c r="C48" i="1"/>
  <c r="C39" i="1"/>
  <c r="C36" i="1"/>
  <c r="C34" i="1"/>
  <c r="G32" i="1"/>
  <c r="I32" i="1" s="1"/>
  <c r="G31" i="1"/>
  <c r="G23" i="1"/>
  <c r="G20" i="1"/>
  <c r="J9" i="1" l="1"/>
  <c r="C30" i="1"/>
  <c r="C27" i="1"/>
  <c r="C26" i="1"/>
  <c r="C25" i="1"/>
  <c r="C24" i="1"/>
  <c r="C23" i="1"/>
  <c r="C21" i="1"/>
  <c r="G34" i="1"/>
  <c r="G36" i="1"/>
  <c r="F35" i="1"/>
  <c r="B51" i="1"/>
  <c r="B50" i="1"/>
  <c r="B49" i="1"/>
  <c r="B47" i="1"/>
  <c r="B46" i="1"/>
  <c r="B45" i="1"/>
  <c r="B44" i="1"/>
  <c r="B43" i="1"/>
  <c r="B42" i="1"/>
  <c r="B40" i="1"/>
  <c r="B33" i="1"/>
  <c r="B29" i="1"/>
  <c r="G35" i="1" l="1"/>
  <c r="I35" i="1" s="1"/>
  <c r="G21" i="1"/>
  <c r="G38" i="1"/>
  <c r="I37" i="1"/>
  <c r="G51" i="1"/>
  <c r="G50" i="1"/>
  <c r="G49" i="1"/>
  <c r="G48" i="1"/>
  <c r="G47" i="1"/>
  <c r="G46" i="1"/>
  <c r="G45" i="1"/>
  <c r="G44" i="1"/>
  <c r="G43" i="1"/>
  <c r="G42" i="1"/>
  <c r="G40" i="1"/>
  <c r="G39" i="1"/>
  <c r="I39" i="1" s="1"/>
  <c r="I36" i="1"/>
  <c r="G33" i="1"/>
  <c r="G30" i="1"/>
  <c r="G29" i="1"/>
  <c r="G28" i="1"/>
  <c r="G27" i="1"/>
  <c r="G26" i="1"/>
  <c r="G25" i="1"/>
  <c r="G24" i="1"/>
  <c r="G22" i="1"/>
  <c r="G19" i="1"/>
  <c r="I19" i="1" s="1"/>
  <c r="G18" i="1"/>
  <c r="I18" i="1" s="1"/>
  <c r="D48" i="1"/>
  <c r="F48" i="1" s="1"/>
  <c r="D39" i="1"/>
  <c r="F39" i="1" s="1"/>
  <c r="D36" i="1" a="1"/>
  <c r="D36" i="1" s="1"/>
  <c r="F36" i="1" s="1"/>
  <c r="D34" i="1"/>
  <c r="F34" i="1" s="1"/>
  <c r="D25" i="1"/>
  <c r="F25" i="1" s="1"/>
  <c r="D24" i="1"/>
  <c r="F24" i="1" s="1"/>
  <c r="D21" i="1" l="1"/>
  <c r="F21" i="1" s="1"/>
  <c r="I51" i="1"/>
  <c r="I48" i="1"/>
  <c r="I47" i="1"/>
  <c r="I46" i="1"/>
  <c r="I45" i="1"/>
  <c r="I44" i="1"/>
  <c r="I43" i="1"/>
  <c r="I42" i="1"/>
  <c r="I40" i="1"/>
  <c r="I38" i="1"/>
  <c r="I34" i="1"/>
  <c r="I33" i="1"/>
  <c r="I29" i="1"/>
  <c r="I28" i="1"/>
  <c r="I27" i="1"/>
  <c r="I26" i="1"/>
  <c r="I25" i="1"/>
  <c r="I24" i="1"/>
  <c r="I23" i="1"/>
  <c r="I22" i="1"/>
  <c r="I21" i="1"/>
  <c r="I20" i="1"/>
  <c r="I31" i="1"/>
  <c r="I30" i="1"/>
  <c r="I50" i="1" l="1"/>
  <c r="I58" i="1"/>
  <c r="I57" i="1"/>
  <c r="I56" i="1"/>
  <c r="I49" i="1"/>
  <c r="I52" i="1" l="1"/>
  <c r="I53" i="1" s="1"/>
  <c r="I59" i="1"/>
  <c r="I62" i="1" l="1"/>
  <c r="I63" i="1" s="1"/>
  <c r="I64" i="1" s="1"/>
  <c r="I60" i="1"/>
  <c r="I61" i="1" s="1"/>
  <c r="I5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<sst xmlns="http://schemas.openxmlformats.org/spreadsheetml/2006/main" count="339" uniqueCount="172">
  <si>
    <t>Assinatura:</t>
  </si>
  <si>
    <t>Autorização do Responsável:</t>
  </si>
  <si>
    <t>2.1. Pedido emitido  por:</t>
  </si>
  <si>
    <t>Edifício</t>
  </si>
  <si>
    <t>Laboratório</t>
  </si>
  <si>
    <t>C. Custo</t>
  </si>
  <si>
    <t>Nº Conta AL</t>
  </si>
  <si>
    <t xml:space="preserve"> Outros Contactos (telemóveis, etc.):</t>
  </si>
  <si>
    <t>Email:</t>
  </si>
  <si>
    <t>Nº Extensão:</t>
  </si>
  <si>
    <t xml:space="preserve">Quadro 3 – Pedido de Gases Acondicionados </t>
  </si>
  <si>
    <t>Produto</t>
  </si>
  <si>
    <t>UN</t>
  </si>
  <si>
    <t>Qt.</t>
  </si>
  <si>
    <t>kg</t>
  </si>
  <si>
    <t>L</t>
  </si>
  <si>
    <t>TOTAL (S/ IVA)</t>
  </si>
  <si>
    <t>IVA</t>
  </si>
  <si>
    <t>TOTAL (C/ IVA)</t>
  </si>
  <si>
    <t xml:space="preserve">Quadro 4 –  AZOTO </t>
  </si>
  <si>
    <t>Azoto Líquido (Granel):</t>
  </si>
  <si>
    <t>Quantidade:</t>
  </si>
  <si>
    <t>Data do Pedido:</t>
  </si>
  <si>
    <t>Data de Entrega:</t>
  </si>
  <si>
    <t>Assinatura Recebedor / Nº Mecº</t>
  </si>
  <si>
    <t>Observações:</t>
  </si>
  <si>
    <t>-</t>
  </si>
  <si>
    <t xml:space="preserve"> Valor UN (s/ IVA)</t>
  </si>
  <si>
    <t xml:space="preserve"> V. garrafa (s/ IVA)</t>
  </si>
  <si>
    <r>
      <t>Requisição/ Referência IST</t>
    </r>
    <r>
      <rPr>
        <sz val="7"/>
        <color theme="1"/>
        <rFont val="Century Gothic"/>
        <family val="2"/>
      </rPr>
      <t xml:space="preserve"> </t>
    </r>
    <r>
      <rPr>
        <sz val="7"/>
        <color theme="0" tint="-0.499984740745262"/>
        <rFont val="Century Gothic"/>
        <family val="2"/>
      </rPr>
      <t>(a preencher pelo Arlíquido)</t>
    </r>
  </si>
  <si>
    <t>Quadro 5 – Notas</t>
  </si>
  <si>
    <t>Contrato N.º:</t>
  </si>
  <si>
    <t>Valor total                     (s/ IVA)</t>
  </si>
  <si>
    <r>
      <t>NOTA</t>
    </r>
    <r>
      <rPr>
        <sz val="8"/>
        <color theme="1"/>
        <rFont val="Century"/>
        <family val="1"/>
      </rPr>
      <t xml:space="preserve">: Este formulário deverá ser enviado, devidamente preenchido, para os e-mails supracitados, com conhecimento para o (1.1) responsável do projeto, sempre que não seja o próprio responsável a enviar. Qualquer erro ou incorreção detetada, pelo próprio ou pelo responsável do projeto, deve ser imediatamente comunicado para </t>
    </r>
    <r>
      <rPr>
        <b/>
        <sz val="8"/>
        <color theme="1"/>
        <rFont val="Century"/>
        <family val="1"/>
      </rPr>
      <t>ngac@tecnico.ulisboa.pt.</t>
    </r>
  </si>
  <si>
    <t>HIDROGÉNIO Industrial L50</t>
  </si>
  <si>
    <t>m3</t>
  </si>
  <si>
    <t>IST</t>
  </si>
  <si>
    <t>IST-ID</t>
  </si>
  <si>
    <t>Item</t>
  </si>
  <si>
    <t>Pureza Global (%)</t>
  </si>
  <si>
    <t>Embalagem</t>
  </si>
  <si>
    <t>Unidade</t>
  </si>
  <si>
    <t>Custo Unitário</t>
  </si>
  <si>
    <t>ACETILENO INDUSTRIAL L42</t>
  </si>
  <si>
    <t>≥ 99,5 %</t>
  </si>
  <si>
    <t>TIPO 1</t>
  </si>
  <si>
    <t>ACETILENO PURO L42</t>
  </si>
  <si>
    <t>≥ 99,6 %</t>
  </si>
  <si>
    <t>AR PURO L50</t>
  </si>
  <si>
    <t>≥ 99,999 %</t>
  </si>
  <si>
    <t>TIPO 2</t>
  </si>
  <si>
    <t>ÁRGON PURO L50</t>
  </si>
  <si>
    <t>ÁRGON PURO S10</t>
  </si>
  <si>
    <t>ÁRGON EXTRA PURO L50</t>
  </si>
  <si>
    <t>≥ 99,9999 %</t>
  </si>
  <si>
    <t>AZOTO INDUSTRIAL L50</t>
  </si>
  <si>
    <t>≥ 99,8 %</t>
  </si>
  <si>
    <t>AZOTO INDUSTRIAL M20</t>
  </si>
  <si>
    <t>AZOTO PURO L50</t>
  </si>
  <si>
    <t>AZOTO PURO S10</t>
  </si>
  <si>
    <t>AZOTO EXTRA PURO L50</t>
  </si>
  <si>
    <t>AZOTO EXTRA PURO S10</t>
  </si>
  <si>
    <t>AZOTO LÍQUIDO PURO BP</t>
  </si>
  <si>
    <t>TIPO 3</t>
  </si>
  <si>
    <t>AZOTO LÍQUIDO PURO MP</t>
  </si>
  <si>
    <t>DIÓXIDO DE CARBONO INDUSTRIAL L50</t>
  </si>
  <si>
    <t>≥ 99,7 %</t>
  </si>
  <si>
    <t>DIÓXIDO DE CARBONO INDUSTRIAL L50 COM TP</t>
  </si>
  <si>
    <t>TIPO 4</t>
  </si>
  <si>
    <t>DIÓXIDO DE CARBONO INDUSTRIAL M14</t>
  </si>
  <si>
    <t>DIÓXIDO DE CARBONO PURO L50</t>
  </si>
  <si>
    <t>≥ 99,9 %</t>
  </si>
  <si>
    <t>DIÓXIDO DE CARBONO EXTRA PURO L50</t>
  </si>
  <si>
    <t>≥ 99,998 %</t>
  </si>
  <si>
    <t>DIÓXIDO DE CARBONO EXTRA PURO L50 COM TP</t>
  </si>
  <si>
    <t>GELO SECO - caixa 10 kg</t>
  </si>
  <si>
    <t>TIPO 5</t>
  </si>
  <si>
    <t>GELO SECO - caixa 20 kg</t>
  </si>
  <si>
    <t>TIPO 6</t>
  </si>
  <si>
    <t>ETANO PURO L50 COM TP</t>
  </si>
  <si>
    <t>≥ 99,995 %</t>
  </si>
  <si>
    <t>HÉLIO PURO L50</t>
  </si>
  <si>
    <t>HÉLIO PURO S10</t>
  </si>
  <si>
    <t>HÉLIO PURO QUADROS</t>
  </si>
  <si>
    <t>TIPO 7</t>
  </si>
  <si>
    <t>HÉLIO EXTRA PURO L50</t>
  </si>
  <si>
    <t>HÉLIO EXTRA PURO S10</t>
  </si>
  <si>
    <t>HELIO LÍQUIDO PURO</t>
  </si>
  <si>
    <t>TIPO 8</t>
  </si>
  <si>
    <t>LITRO</t>
  </si>
  <si>
    <t>HIDROGÉNIO INDUSTRIAL L50</t>
  </si>
  <si>
    <t>HIDROGENIO PURO L50</t>
  </si>
  <si>
    <t>HIDROGENIO PURO S10</t>
  </si>
  <si>
    <t>HIDROGENIO EXTRA PURO L50</t>
  </si>
  <si>
    <t>≥ 99,95 %</t>
  </si>
  <si>
    <t>MISTURA 10% METANO / ÁRGON</t>
  </si>
  <si>
    <t>MISTURA 5% H2 / ÁRGON</t>
  </si>
  <si>
    <t>MISTURA SOLDADURA: 2% DIÓXIDO DE CARBONO / ÁRGON</t>
  </si>
  <si>
    <t>MISTURA SOLDADURA: 8% DIÓXIDO DE CARBONO / ÁRGON</t>
  </si>
  <si>
    <t>MISTURA SOLDADURA: 18% DIÓXIDO DE CARBONO / ÁRGON</t>
  </si>
  <si>
    <t>OXIGENIO INDUSTRIAL L50</t>
  </si>
  <si>
    <t>OXIGÉNIO PURO L50</t>
  </si>
  <si>
    <t>OXIGÉNIO PURO S10</t>
  </si>
  <si>
    <t>OXIGÉNIO EXTRA PURO L50</t>
  </si>
  <si>
    <t>≥ 99,9995 %</t>
  </si>
  <si>
    <t>PROPANO PURO L50</t>
  </si>
  <si>
    <t>PROTÓXIDO DE AZOTO PURO L50</t>
  </si>
  <si>
    <t>03/IST-ID/ NGAC/2024</t>
  </si>
  <si>
    <t>IST - 12049008</t>
  </si>
  <si>
    <t>IST-ID - 12624890</t>
  </si>
  <si>
    <t>ALPHAGAZ 1 N2O Garrafa 50L</t>
  </si>
  <si>
    <t>PROPANO N35 Garrafa 50L</t>
  </si>
  <si>
    <t>ALPHAGAZ 2 OXIGENIO Garrafa Smartop 50L 200 bar</t>
  </si>
  <si>
    <t>Garrafa (2 m3)</t>
  </si>
  <si>
    <t>ALPHAGAZ 1 OXIGENIO Garrafa Smartop 10L 200 bar</t>
  </si>
  <si>
    <t>ALPHAGAZ 1 OXIGENIO Garrafa Smartop 50L 200 bar</t>
  </si>
  <si>
    <t>OXIGENIO Garrafa 50L 200 bar</t>
  </si>
  <si>
    <t>ARCAL Force Garrafa Smartop 50L 200 bar</t>
  </si>
  <si>
    <t>ARCAL Speed Garrafa Smartop 50L 200 bar</t>
  </si>
  <si>
    <t>ARCAL Chrome Garrafa Smartop 50L 200 bar</t>
  </si>
  <si>
    <t>ALPHAGAZ Mix H2 5%/Ar Garrafa Smartop 50L 200 bar</t>
  </si>
  <si>
    <t>ALPHAGAZ Mix CH4/Ar 10/90 Garrafa Smartop 50L 200 bar</t>
  </si>
  <si>
    <t>ALPHAGAZ 2 HIDROGENIO Garrafa Smartop 50L 200 bar</t>
  </si>
  <si>
    <t>ALPHAGAZ 1 HIDROGENIO Garrafa Smartop 10L 200 bar</t>
  </si>
  <si>
    <t>ALPHAGAZ 1 HIDROGENIO Garrafa Smartop 50L 200 bar</t>
  </si>
  <si>
    <t>HELIO Garrafa 50L 200 bar</t>
  </si>
  <si>
    <t xml:space="preserve">ALPHAGAZ HELIO LGC </t>
  </si>
  <si>
    <t>Garrafa (1,8 m3)</t>
  </si>
  <si>
    <t>ALPHAGAZ 2 HELIO Garrafa Smartop 10L 200 bar</t>
  </si>
  <si>
    <t>ALPHAGAZ 2 HELIO Garrafa Smartop 50L 200 bar</t>
  </si>
  <si>
    <t>ALPHAGAZ 1 HELIO Garrafa Smartop 10L 200 bar</t>
  </si>
  <si>
    <t>ALPHAGAZ 1 HELIO Garrafa Smartop 50L 200 bar</t>
  </si>
  <si>
    <t>ETANO N45 Garrafa sifão 50L</t>
  </si>
  <si>
    <t>GELO SECO PELLETS 20kg</t>
  </si>
  <si>
    <t>GELO SECO PELLETS 10kg</t>
  </si>
  <si>
    <t>DIOXIDO DE CARBONO N48 Garrafa sifão 50L</t>
  </si>
  <si>
    <t>DIOXIDO DE CARBONO N48 Garrafa 50L</t>
  </si>
  <si>
    <t>DIOXIDO DE CARBONO N38 Garrafa 50L</t>
  </si>
  <si>
    <t>DIOXIDO DE CARBONO Garrafa 14L</t>
  </si>
  <si>
    <t>DIOXIDO DE CARBONO Garrafa sifão 50L</t>
  </si>
  <si>
    <t>DIOXIDO DE CARBONO Garrafa 50L</t>
  </si>
  <si>
    <t>AZOTO Líquido LGC 180L MP</t>
  </si>
  <si>
    <t>AZOTO Líquido LGC 180L LP</t>
  </si>
  <si>
    <t>ALPHAGAZ 2 AZOTO Garrafa Smartop 10L 200 bar</t>
  </si>
  <si>
    <t>ALPHAGAZ 2 AZOTO Garrafa Smartop 50L 200 bar</t>
  </si>
  <si>
    <t>ALPHAGAZ 1 AZOTO Garrafa Smartop 10L 200 bar</t>
  </si>
  <si>
    <t>ALPHAGAZ 1 AZOTO Garrafa Smartop 50L 200 bar</t>
  </si>
  <si>
    <t>AZOTO Garrafa 20L 200 bar</t>
  </si>
  <si>
    <t>AZOTO Garrafa 50L 200 bar</t>
  </si>
  <si>
    <t>ALPHAGAZ 2 ARGON Garrafa Smartop 50L 200 bar</t>
  </si>
  <si>
    <t>ALPHAGAZ 1 ARGON Garrafa Smartop 10L 200 bar</t>
  </si>
  <si>
    <t>ALPHAGAZ 1 ARGON Garrafa Smartop 50L 200 bar</t>
  </si>
  <si>
    <t>ALPHAGAZ 1 AR Garrafa Smartop 50L 200 bar</t>
  </si>
  <si>
    <t>ACETILENO N26 Garrafa ~6,5kg</t>
  </si>
  <si>
    <t>Acetileno Industrial</t>
  </si>
  <si>
    <t>Designação</t>
  </si>
  <si>
    <t>(inserir nº Conta)</t>
  </si>
  <si>
    <t>ACETILENO Industrial</t>
  </si>
  <si>
    <t>Outros</t>
  </si>
  <si>
    <t xml:space="preserve"> Valor  (s/ IVA)</t>
  </si>
  <si>
    <t>Total Global</t>
  </si>
  <si>
    <t>METANO PURO N35 L50</t>
  </si>
  <si>
    <r>
      <t>Diogo Filipe Saraiva, tel: 912609047</t>
    </r>
    <r>
      <rPr>
        <sz val="7"/>
        <color theme="1"/>
        <rFont val="Century Gothic"/>
        <family val="2"/>
      </rPr>
      <t xml:space="preserve"> - </t>
    </r>
    <r>
      <rPr>
        <b/>
        <sz val="7"/>
        <color theme="1"/>
        <rFont val="Century Gothic"/>
        <family val="2"/>
      </rPr>
      <t>Suporte Local Cliente</t>
    </r>
    <r>
      <rPr>
        <sz val="7"/>
        <color theme="1"/>
        <rFont val="Century Gothic"/>
        <family val="2"/>
      </rPr>
      <t xml:space="preserve"> </t>
    </r>
    <r>
      <rPr>
        <b/>
        <sz val="7"/>
        <color theme="1"/>
        <rFont val="Century Gothic"/>
        <family val="2"/>
      </rPr>
      <t xml:space="preserve">/ e-mail: </t>
    </r>
    <r>
      <rPr>
        <sz val="7"/>
        <color theme="1"/>
        <rFont val="Century Gothic"/>
        <family val="2"/>
      </rPr>
      <t xml:space="preserve">arliquido@tecnico.ulisboa.pt </t>
    </r>
  </si>
  <si>
    <r>
      <rPr>
        <b/>
        <sz val="7"/>
        <color theme="1"/>
        <rFont val="Century Gothic"/>
        <family val="2"/>
      </rPr>
      <t>Miguel Coito, tel: 912609026</t>
    </r>
    <r>
      <rPr>
        <sz val="7"/>
        <color theme="1"/>
        <rFont val="Century Gothic"/>
        <family val="2"/>
      </rPr>
      <t xml:space="preserve">  –</t>
    </r>
    <r>
      <rPr>
        <b/>
        <sz val="7"/>
        <color theme="1"/>
        <rFont val="Century Gothic"/>
        <family val="2"/>
      </rPr>
      <t xml:space="preserve"> Suporte Local Cliente / e-mail: </t>
    </r>
    <r>
      <rPr>
        <sz val="7"/>
        <color theme="1"/>
        <rFont val="Century Gothic"/>
        <family val="2"/>
      </rPr>
      <t xml:space="preserve">arliquido@ctn.tecnico.ulisboa.pt   </t>
    </r>
  </si>
  <si>
    <t>ALPHAGAZ 1 HELIO Quadro V16*50L 200 bar</t>
  </si>
  <si>
    <t>Quadro 1 – Identificação/ Dados da Encomenda</t>
  </si>
  <si>
    <t xml:space="preserve">Responsável do Projeto:  </t>
  </si>
  <si>
    <t>Projeto:</t>
  </si>
  <si>
    <t>Dados para envio das Encomendas:</t>
  </si>
  <si>
    <r>
      <t>Diogo Filipe Saraiva, tel: 912609047</t>
    </r>
    <r>
      <rPr>
        <sz val="7"/>
        <color theme="1"/>
        <rFont val="Century Gothic"/>
        <family val="2"/>
      </rPr>
      <t xml:space="preserve"> – Suporte Local Cliente / e-mail:</t>
    </r>
    <r>
      <rPr>
        <b/>
        <sz val="7"/>
        <color theme="1"/>
        <rFont val="Century Gothic"/>
        <family val="2"/>
      </rPr>
      <t xml:space="preserve"> arliquido@tecnico.ulisboa.pt</t>
    </r>
  </si>
  <si>
    <r>
      <rPr>
        <b/>
        <sz val="7"/>
        <color theme="1"/>
        <rFont val="Century Gothic"/>
        <family val="2"/>
      </rPr>
      <t>Miguel Coito, tel:</t>
    </r>
    <r>
      <rPr>
        <sz val="7"/>
        <color theme="1"/>
        <rFont val="Century Gothic"/>
        <family val="2"/>
      </rPr>
      <t xml:space="preserve"> </t>
    </r>
    <r>
      <rPr>
        <b/>
        <sz val="7"/>
        <color theme="1"/>
        <rFont val="Century Gothic"/>
        <family val="2"/>
      </rPr>
      <t>912609026</t>
    </r>
    <r>
      <rPr>
        <sz val="7"/>
        <color theme="1"/>
        <rFont val="Century Gothic"/>
        <family val="2"/>
      </rPr>
      <t xml:space="preserve">  – Suporte Local Cliente / e-mail:</t>
    </r>
    <r>
      <rPr>
        <b/>
        <sz val="7"/>
        <color theme="1"/>
        <rFont val="Century Gothic"/>
        <family val="2"/>
      </rPr>
      <t xml:space="preserve"> arliquido@ctn.tecnico.ulisboa.pt</t>
    </r>
  </si>
  <si>
    <t>Valor total       (s/ IVA)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</si>
</sst>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  <numFmt numFmtId="165" formatCode="#,##0.00_ ;[Red]\-#,##0.00\ "/>
  </numFmts>
  <fonts count="3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Arial"/>
      <family val="2"/>
    </font>
    <font>
      <sz val="8"/>
      <color theme="1"/>
      <name val="Calibri"/>
      <family val="2"/>
      <scheme val="minor"/>
    </font>
    <font>
      <b/>
      <sz val="24"/>
      <color rgb="FF999999"/>
      <name val="Tahoma"/>
      <family val="2"/>
    </font>
    <font>
      <sz val="10"/>
      <name val="Arial"/>
      <family val="2"/>
    </font>
    <font>
      <sz val="8"/>
      <name val="Century Gothic"/>
      <family val="2"/>
    </font>
    <font>
      <b/>
      <sz val="8"/>
      <name val="Century Gothic"/>
      <family val="2"/>
    </font>
    <font>
      <sz val="28"/>
      <color theme="9" tint="-0.249977111117893"/>
      <name val="Calibri"/>
      <family val="2"/>
      <scheme val="minor"/>
    </font>
    <font>
      <b/>
      <sz val="8"/>
      <color theme="1"/>
      <name val="Century Gothic"/>
      <family val="2"/>
    </font>
    <font>
      <sz val="8"/>
      <color theme="1"/>
      <name val="Century Gothic"/>
      <family val="2"/>
    </font>
    <font>
      <b/>
      <sz val="10"/>
      <color theme="1"/>
      <name val="Century Gothic"/>
      <family val="2"/>
    </font>
    <font>
      <b/>
      <sz val="8"/>
      <color theme="1"/>
      <name val="Century"/>
      <family val="1"/>
    </font>
    <font>
      <sz val="8"/>
      <color theme="1"/>
      <name val="Century"/>
      <family val="1"/>
    </font>
    <font>
      <b/>
      <sz val="7"/>
      <color theme="1"/>
      <name val="Century Gothic"/>
      <family val="2"/>
    </font>
    <font>
      <sz val="7"/>
      <color theme="1"/>
      <name val="Century Gothic"/>
      <family val="2"/>
    </font>
    <font>
      <sz val="7"/>
      <color theme="0" tint="-0.499984740745262"/>
      <name val="Century Gothic"/>
      <family val="2"/>
    </font>
    <font>
      <b/>
      <u/>
      <sz val="8"/>
      <color theme="1"/>
      <name val="Century"/>
      <family val="1"/>
    </font>
    <font>
      <sz val="9"/>
      <color theme="1"/>
      <name val="Century Gothic"/>
      <family val="2"/>
    </font>
    <font>
      <sz val="9"/>
      <name val="Century Gothic"/>
      <family val="2"/>
    </font>
    <font>
      <b/>
      <sz val="26"/>
      <color theme="9" tint="-0.249977111117893"/>
      <name val="Arial"/>
      <family val="2"/>
    </font>
    <font>
      <sz val="8"/>
      <color theme="1"/>
      <name val="Roboto"/>
    </font>
    <font>
      <sz val="11"/>
      <color theme="1"/>
      <name val="Arial"/>
      <family val="2"/>
    </font>
    <font>
      <sz val="8"/>
      <color rgb="FF000000"/>
      <name val="Roboto"/>
    </font>
    <font>
      <sz val="8"/>
      <color rgb="FFFF0000"/>
      <name val="Roboto"/>
    </font>
    <font>
      <sz val="11"/>
      <name val="Wingdings 3"/>
      <family val="1"/>
      <charset val="2"/>
    </font>
    <font>
      <sz val="8"/>
      <name val="Wingdings 3"/>
      <family val="1"/>
      <charset val="2"/>
    </font>
    <font>
      <sz val="8"/>
      <color rgb="FF7030A0"/>
      <name val="Wingdings 3"/>
      <family val="1"/>
      <charset val="2"/>
    </font>
    <font>
      <u/>
      <sz val="11"/>
      <name val="Wingdings 3"/>
      <family val="1"/>
      <charset val="2"/>
    </font>
    <font>
      <sz val="11"/>
      <color theme="1"/>
      <name val="Calibri"/>
      <family val="2"/>
    </font>
    <font>
      <b/>
      <sz val="9"/>
      <color theme="1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59B"/>
        <bgColor rgb="FF31859B"/>
      </patternFill>
    </fill>
    <fill>
      <patternFill patternType="solid">
        <fgColor rgb="FFFFFF99"/>
        <bgColor rgb="FFFFFF99"/>
      </patternFill>
    </fill>
    <fill>
      <patternFill patternType="solid">
        <fgColor rgb="FFFFFF00"/>
        <bgColor indexed="64"/>
      </patternFill>
    </fill>
    <fill>
      <patternFill patternType="solid">
        <fgColor rgb="FFFFFFE5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rgb="FFF2F2F2"/>
        <bgColor rgb="FFF2F2F2"/>
      </patternFill>
    </fill>
    <fill>
      <patternFill patternType="solid">
        <fgColor rgb="FFFFFFFF"/>
        <bgColor rgb="FFFFFFFF"/>
      </patternFill>
    </fill>
  </fills>
  <borders count="134">
    <border>
      <left/>
      <right/>
      <top/>
      <bottom/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 style="thin">
        <color theme="3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medium">
        <color theme="3"/>
      </right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/>
      <top style="medium">
        <color theme="3"/>
      </top>
      <bottom style="thin">
        <color theme="3"/>
      </bottom>
      <diagonal/>
    </border>
    <border>
      <left/>
      <right/>
      <top style="medium">
        <color theme="3"/>
      </top>
      <bottom style="thin">
        <color theme="3"/>
      </bottom>
      <diagonal/>
    </border>
    <border>
      <left/>
      <right style="thin">
        <color theme="3"/>
      </right>
      <top style="medium">
        <color theme="3"/>
      </top>
      <bottom style="thin">
        <color theme="3"/>
      </bottom>
      <diagonal/>
    </border>
    <border>
      <left/>
      <right style="thin">
        <color theme="3"/>
      </right>
      <top style="medium">
        <color theme="3"/>
      </top>
      <bottom style="medium">
        <color theme="3"/>
      </bottom>
      <diagonal/>
    </border>
    <border>
      <left/>
      <right style="thin">
        <color theme="3"/>
      </right>
      <top style="medium">
        <color theme="3"/>
      </top>
      <bottom/>
      <diagonal/>
    </border>
    <border>
      <left style="thin">
        <color theme="3"/>
      </left>
      <right/>
      <top/>
      <bottom/>
      <diagonal/>
    </border>
    <border>
      <left style="thin">
        <color theme="3"/>
      </left>
      <right/>
      <top style="hair">
        <color theme="3"/>
      </top>
      <bottom style="hair">
        <color theme="3"/>
      </bottom>
      <diagonal/>
    </border>
    <border>
      <left/>
      <right/>
      <top style="hair">
        <color theme="3"/>
      </top>
      <bottom style="hair">
        <color theme="3"/>
      </bottom>
      <diagonal/>
    </border>
    <border>
      <left/>
      <right style="thin">
        <color theme="3"/>
      </right>
      <top style="hair">
        <color theme="3"/>
      </top>
      <bottom style="hair">
        <color theme="3"/>
      </bottom>
      <diagonal/>
    </border>
    <border>
      <left style="thin">
        <color theme="3"/>
      </left>
      <right/>
      <top style="hair">
        <color theme="3"/>
      </top>
      <bottom/>
      <diagonal/>
    </border>
    <border>
      <left/>
      <right/>
      <top style="hair">
        <color theme="3"/>
      </top>
      <bottom/>
      <diagonal/>
    </border>
    <border>
      <left/>
      <right style="thin">
        <color theme="3"/>
      </right>
      <top style="hair">
        <color theme="3"/>
      </top>
      <bottom/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 style="thin">
        <color theme="3"/>
      </left>
      <right style="medium">
        <color theme="3"/>
      </right>
      <top style="hair">
        <color theme="3"/>
      </top>
      <bottom style="hair">
        <color theme="3"/>
      </bottom>
      <diagonal/>
    </border>
    <border>
      <left/>
      <right style="thin">
        <color theme="3"/>
      </right>
      <top/>
      <bottom/>
      <diagonal/>
    </border>
    <border>
      <left style="medium">
        <color theme="3"/>
      </left>
      <right style="thin">
        <color theme="3"/>
      </right>
      <top style="mediumDashDotDot">
        <color theme="3"/>
      </top>
      <bottom/>
      <diagonal/>
    </border>
    <border>
      <left style="thin">
        <color theme="3"/>
      </left>
      <right style="thin">
        <color theme="3"/>
      </right>
      <top style="mediumDashDotDot">
        <color theme="3"/>
      </top>
      <bottom/>
      <diagonal/>
    </border>
    <border>
      <left style="medium">
        <color theme="3"/>
      </left>
      <right/>
      <top/>
      <bottom/>
      <diagonal/>
    </border>
    <border>
      <left style="medium">
        <color theme="3"/>
      </left>
      <right style="thin">
        <color theme="3"/>
      </right>
      <top style="slantDashDot">
        <color theme="3"/>
      </top>
      <bottom/>
      <diagonal/>
    </border>
    <border>
      <left style="thin">
        <color theme="3"/>
      </left>
      <right style="thin">
        <color theme="3"/>
      </right>
      <top style="slantDashDot">
        <color theme="3"/>
      </top>
      <bottom/>
      <diagonal/>
    </border>
    <border>
      <left style="thin">
        <color theme="3"/>
      </left>
      <right style="thin">
        <color theme="3"/>
      </right>
      <top/>
      <bottom style="medium">
        <color theme="3"/>
      </bottom>
      <diagonal/>
    </border>
    <border>
      <left style="thin">
        <color theme="3"/>
      </left>
      <right style="medium">
        <color theme="3"/>
      </right>
      <top style="slantDashDot">
        <color theme="3"/>
      </top>
      <bottom style="hair">
        <color theme="3"/>
      </bottom>
      <diagonal/>
    </border>
    <border>
      <left style="thin">
        <color theme="3"/>
      </left>
      <right style="medium">
        <color theme="3"/>
      </right>
      <top style="hair">
        <color theme="3"/>
      </top>
      <bottom/>
      <diagonal/>
    </border>
    <border>
      <left style="thin">
        <color theme="3"/>
      </left>
      <right style="medium">
        <color theme="3"/>
      </right>
      <top style="mediumDashDotDot">
        <color theme="3"/>
      </top>
      <bottom style="hair">
        <color theme="3"/>
      </bottom>
      <diagonal/>
    </border>
    <border>
      <left/>
      <right style="medium">
        <color indexed="64"/>
      </right>
      <top style="medium">
        <color theme="3"/>
      </top>
      <bottom style="medium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/>
      <bottom style="hair">
        <color theme="3"/>
      </bottom>
      <diagonal/>
    </border>
    <border>
      <left/>
      <right style="medium">
        <color theme="3"/>
      </right>
      <top/>
      <bottom/>
      <diagonal/>
    </border>
    <border>
      <left style="medium">
        <color theme="3"/>
      </left>
      <right/>
      <top style="thin">
        <color theme="3"/>
      </top>
      <bottom/>
      <diagonal/>
    </border>
    <border>
      <left/>
      <right style="thin">
        <color theme="3"/>
      </right>
      <top style="thin">
        <color theme="3"/>
      </top>
      <bottom/>
      <diagonal/>
    </border>
    <border>
      <left style="medium">
        <color theme="3"/>
      </left>
      <right style="hair">
        <color theme="3"/>
      </right>
      <top style="hair">
        <color theme="3"/>
      </top>
      <bottom style="hair">
        <color theme="3"/>
      </bottom>
      <diagonal/>
    </border>
    <border>
      <left style="hair">
        <color theme="3"/>
      </left>
      <right style="hair">
        <color theme="3"/>
      </right>
      <top style="hair">
        <color theme="3"/>
      </top>
      <bottom style="hair">
        <color theme="3"/>
      </bottom>
      <diagonal/>
    </border>
    <border>
      <left style="hair">
        <color theme="3"/>
      </left>
      <right style="medium">
        <color theme="3"/>
      </right>
      <top style="hair">
        <color theme="3"/>
      </top>
      <bottom style="hair">
        <color theme="3"/>
      </bottom>
      <diagonal/>
    </border>
    <border>
      <left style="thin">
        <color theme="3"/>
      </left>
      <right style="thin">
        <color theme="3"/>
      </right>
      <top/>
      <bottom/>
      <diagonal/>
    </border>
    <border>
      <left style="medium">
        <color theme="3"/>
      </left>
      <right style="thin">
        <color theme="3"/>
      </right>
      <top/>
      <bottom/>
      <diagonal/>
    </border>
    <border>
      <left style="medium">
        <color theme="3"/>
      </left>
      <right style="hair">
        <color theme="3"/>
      </right>
      <top style="thin">
        <color theme="3"/>
      </top>
      <bottom/>
      <diagonal/>
    </border>
    <border>
      <left style="hair">
        <color theme="3"/>
      </left>
      <right style="hair">
        <color theme="3"/>
      </right>
      <top style="thin">
        <color theme="3"/>
      </top>
      <bottom/>
      <diagonal/>
    </border>
    <border>
      <left style="hair">
        <color theme="3"/>
      </left>
      <right style="medium">
        <color theme="3"/>
      </right>
      <top style="thin">
        <color theme="3"/>
      </top>
      <bottom/>
      <diagonal/>
    </border>
    <border>
      <left style="medium">
        <color theme="3"/>
      </left>
      <right style="hair">
        <color theme="3"/>
      </right>
      <top/>
      <bottom style="mediumDashDotDot">
        <color theme="3"/>
      </bottom>
      <diagonal/>
    </border>
    <border>
      <left style="hair">
        <color theme="3"/>
      </left>
      <right style="hair">
        <color theme="3"/>
      </right>
      <top/>
      <bottom style="mediumDashDotDot">
        <color theme="3"/>
      </bottom>
      <diagonal/>
    </border>
    <border>
      <left style="hair">
        <color theme="3"/>
      </left>
      <right style="medium">
        <color theme="3"/>
      </right>
      <top/>
      <bottom style="mediumDashDotDot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 style="thin">
        <color theme="3"/>
      </left>
      <right style="hair">
        <color theme="3"/>
      </right>
      <top style="thin">
        <color theme="3"/>
      </top>
      <bottom style="thin">
        <color theme="3"/>
      </bottom>
      <diagonal/>
    </border>
    <border>
      <left style="hair">
        <color theme="3"/>
      </left>
      <right style="hair">
        <color theme="3"/>
      </right>
      <top style="thin">
        <color theme="3"/>
      </top>
      <bottom style="thin">
        <color theme="3"/>
      </bottom>
      <diagonal/>
    </border>
    <border>
      <left style="hair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medium">
        <color theme="3"/>
      </top>
      <bottom/>
      <diagonal/>
    </border>
    <border>
      <left style="medium">
        <color theme="3"/>
      </left>
      <right/>
      <top/>
      <bottom style="hair">
        <color theme="3"/>
      </bottom>
      <diagonal/>
    </border>
    <border>
      <left/>
      <right/>
      <top/>
      <bottom style="hair">
        <color theme="3"/>
      </bottom>
      <diagonal/>
    </border>
    <border>
      <left/>
      <right style="medium">
        <color theme="3"/>
      </right>
      <top/>
      <bottom style="hair">
        <color theme="3"/>
      </bottom>
      <diagonal/>
    </border>
    <border>
      <left/>
      <right style="medium">
        <color theme="3"/>
      </right>
      <top style="medium">
        <color theme="3"/>
      </top>
      <bottom style="thin">
        <color theme="3"/>
      </bottom>
      <diagonal/>
    </border>
    <border>
      <left style="medium">
        <color theme="3"/>
      </left>
      <right/>
      <top style="thin">
        <color theme="3"/>
      </top>
      <bottom style="medium">
        <color theme="3"/>
      </bottom>
      <diagonal/>
    </border>
    <border>
      <left/>
      <right/>
      <top style="thin">
        <color theme="3"/>
      </top>
      <bottom style="medium">
        <color theme="3"/>
      </bottom>
      <diagonal/>
    </border>
    <border>
      <left/>
      <right style="medium">
        <color theme="3"/>
      </right>
      <top style="thin">
        <color theme="3"/>
      </top>
      <bottom style="medium">
        <color theme="3"/>
      </bottom>
      <diagonal/>
    </border>
    <border>
      <left style="hair">
        <color rgb="FF1F497D"/>
      </left>
      <right style="hair">
        <color rgb="FF1F497D"/>
      </right>
      <top/>
      <bottom style="hair">
        <color rgb="FF1F497D"/>
      </bottom>
      <diagonal/>
    </border>
    <border>
      <left style="hair">
        <color rgb="FF1F497D"/>
      </left>
      <right style="hair">
        <color rgb="FF1F497D"/>
      </right>
      <top style="hair">
        <color rgb="FF1F497D"/>
      </top>
      <bottom style="hair">
        <color rgb="FF1F497D"/>
      </bottom>
      <diagonal/>
    </border>
    <border>
      <left style="medium">
        <color theme="3"/>
      </left>
      <right/>
      <top style="hair">
        <color theme="3"/>
      </top>
      <bottom style="hair">
        <color theme="3"/>
      </bottom>
      <diagonal/>
    </border>
    <border>
      <left/>
      <right style="hair">
        <color theme="3"/>
      </right>
      <top style="hair">
        <color theme="3"/>
      </top>
      <bottom style="hair">
        <color theme="3"/>
      </bottom>
      <diagonal/>
    </border>
    <border>
      <left style="dashed">
        <color theme="3"/>
      </left>
      <right/>
      <top style="thin">
        <color theme="3"/>
      </top>
      <bottom style="hair">
        <color theme="3"/>
      </bottom>
      <diagonal/>
    </border>
    <border>
      <left style="dashed">
        <color theme="3"/>
      </left>
      <right/>
      <top style="hair">
        <color theme="3"/>
      </top>
      <bottom style="hair">
        <color theme="3"/>
      </bottom>
      <diagonal/>
    </border>
    <border>
      <left/>
      <right style="dashed">
        <color theme="3"/>
      </right>
      <top style="thin">
        <color theme="3"/>
      </top>
      <bottom style="hair">
        <color theme="3"/>
      </bottom>
      <diagonal/>
    </border>
    <border>
      <left/>
      <right style="dashed">
        <color theme="3"/>
      </right>
      <top style="hair">
        <color theme="3"/>
      </top>
      <bottom style="hair">
        <color theme="3"/>
      </bottom>
      <diagonal/>
    </border>
    <border>
      <left/>
      <right/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dashed">
        <color theme="3"/>
      </left>
      <right/>
      <top style="hair">
        <color theme="3"/>
      </top>
      <bottom style="hair">
        <color rgb="FF1F497D"/>
      </bottom>
      <diagonal/>
    </border>
    <border>
      <left/>
      <right style="dashed">
        <color theme="3"/>
      </right>
      <top style="hair">
        <color theme="3"/>
      </top>
      <bottom style="hair">
        <color rgb="FF1F497D"/>
      </bottom>
      <diagonal/>
    </border>
    <border>
      <left style="thin">
        <color theme="3"/>
      </left>
      <right style="thin">
        <color indexed="64"/>
      </right>
      <top style="medium">
        <color theme="3"/>
      </top>
      <bottom style="thin">
        <color theme="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 style="thin">
        <color theme="3"/>
      </top>
      <bottom/>
      <diagonal/>
    </border>
    <border>
      <left/>
      <right style="thin">
        <color theme="3"/>
      </right>
      <top style="slantDashDot">
        <color theme="3"/>
      </top>
      <bottom/>
      <diagonal/>
    </border>
    <border>
      <left/>
      <right style="hair">
        <color theme="3"/>
      </right>
      <top style="thin">
        <color theme="3"/>
      </top>
      <bottom/>
      <diagonal/>
    </border>
    <border>
      <left/>
      <right style="hair">
        <color theme="3"/>
      </right>
      <top/>
      <bottom style="mediumDashDotDot">
        <color theme="3"/>
      </bottom>
      <diagonal/>
    </border>
    <border>
      <left/>
      <right style="thin">
        <color theme="3"/>
      </right>
      <top style="mediumDashDotDot">
        <color theme="3"/>
      </top>
      <bottom/>
      <diagonal/>
    </border>
    <border>
      <left/>
      <right style="thin">
        <color theme="3"/>
      </right>
      <top/>
      <bottom style="thin">
        <color theme="3"/>
      </bottom>
      <diagonal/>
    </border>
    <border>
      <left/>
      <right style="hair">
        <color rgb="FF1F497D"/>
      </right>
      <top style="hair">
        <color rgb="FF1F497D"/>
      </top>
      <bottom style="hair">
        <color rgb="FF1F497D"/>
      </bottom>
      <diagonal/>
    </border>
    <border>
      <left style="medium">
        <color theme="3"/>
      </left>
      <right/>
      <top style="hair">
        <color theme="3"/>
      </top>
      <bottom style="medium">
        <color theme="3"/>
      </bottom>
      <diagonal/>
    </border>
    <border>
      <left/>
      <right style="thin">
        <color theme="3"/>
      </right>
      <top style="hair">
        <color theme="3"/>
      </top>
      <bottom style="medium">
        <color theme="3"/>
      </bottom>
      <diagonal/>
    </border>
    <border>
      <left style="medium">
        <color theme="3"/>
      </left>
      <right/>
      <top/>
      <bottom style="thin">
        <color theme="3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3"/>
      </left>
      <right style="thin">
        <color theme="3"/>
      </right>
      <top/>
      <bottom style="hair">
        <color theme="3"/>
      </bottom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 style="thin">
        <color theme="3"/>
      </left>
      <right/>
      <top/>
      <bottom style="thin">
        <color theme="3"/>
      </bottom>
      <diagonal/>
    </border>
    <border>
      <left/>
      <right/>
      <top/>
      <bottom style="thin">
        <color theme="3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/>
      <right style="medium">
        <color theme="3"/>
      </right>
      <top/>
      <bottom style="thin">
        <color theme="3"/>
      </bottom>
      <diagonal/>
    </border>
    <border>
      <left style="thin">
        <color theme="3"/>
      </left>
      <right style="medium">
        <color theme="3"/>
      </right>
      <top style="medium">
        <color theme="3"/>
      </top>
      <bottom style="hair">
        <color theme="3"/>
      </bottom>
      <diagonal/>
    </border>
    <border>
      <left/>
      <right style="thin">
        <color theme="3"/>
      </right>
      <top/>
      <bottom style="medium">
        <color theme="3"/>
      </bottom>
      <diagonal/>
    </border>
    <border>
      <left style="thin">
        <color theme="3"/>
      </left>
      <right style="medium">
        <color theme="3"/>
      </right>
      <top style="hair">
        <color theme="3"/>
      </top>
      <bottom style="medium">
        <color theme="3"/>
      </bottom>
      <diagonal/>
    </border>
    <border>
      <left style="medium">
        <color rgb="FF1F497D"/>
      </left>
      <right/>
      <top style="medium">
        <color rgb="FF1F497D"/>
      </top>
      <bottom style="medium">
        <color rgb="FF1F497D"/>
      </bottom>
      <diagonal/>
    </border>
    <border>
      <left/>
      <right/>
      <top style="medium">
        <color rgb="FF1F497D"/>
      </top>
      <bottom style="medium">
        <color rgb="FF1F497D"/>
      </bottom>
      <diagonal/>
    </border>
    <border>
      <left style="medium">
        <color rgb="FF1F497D"/>
      </left>
      <right/>
      <top/>
      <bottom style="thin">
        <color rgb="FF1F497D"/>
      </bottom>
      <diagonal/>
    </border>
    <border>
      <left/>
      <right/>
      <top/>
      <bottom style="thin">
        <color rgb="FF1F497D"/>
      </bottom>
      <diagonal/>
    </border>
    <border>
      <left/>
      <right style="medium">
        <color rgb="FF1F497D"/>
      </right>
      <top/>
      <bottom style="thin">
        <color rgb="FF1F497D"/>
      </bottom>
      <diagonal/>
    </border>
    <border>
      <left style="medium">
        <color rgb="FF1F497D"/>
      </left>
      <right/>
      <top style="thin">
        <color rgb="FF1F497D"/>
      </top>
      <bottom style="medium">
        <color rgb="FF1F497D"/>
      </bottom>
      <diagonal/>
    </border>
    <border>
      <left/>
      <right/>
      <top style="thin">
        <color rgb="FF1F497D"/>
      </top>
      <bottom style="medium">
        <color rgb="FF1F497D"/>
      </bottom>
      <diagonal/>
    </border>
    <border>
      <left/>
      <right style="medium">
        <color rgb="FF1F497D"/>
      </right>
      <top style="thin">
        <color rgb="FF1F497D"/>
      </top>
      <bottom style="medium">
        <color rgb="FF1F497D"/>
      </bottom>
      <diagonal/>
    </border>
    <border>
      <left/>
      <right style="thin">
        <color theme="3"/>
      </right>
      <top style="thin">
        <color theme="3"/>
      </top>
      <bottom style="medium">
        <color theme="3"/>
      </bottom>
      <diagonal/>
    </border>
    <border>
      <left style="thin">
        <color theme="3"/>
      </left>
      <right/>
      <top style="thin">
        <color theme="3"/>
      </top>
      <bottom style="medium">
        <color theme="3"/>
      </bottom>
      <diagonal/>
    </border>
    <border>
      <left/>
      <right/>
      <top/>
      <bottom style="medium">
        <color rgb="FF1F497D"/>
      </bottom>
      <diagonal/>
    </border>
    <border>
      <left/>
      <right style="medium">
        <color rgb="FF1F497D"/>
      </right>
      <top/>
      <bottom style="medium">
        <color rgb="FF1F497D"/>
      </bottom>
      <diagonal/>
    </border>
    <border>
      <left style="thin">
        <color theme="3"/>
      </left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thin">
        <color theme="3"/>
      </left>
      <right/>
      <top/>
      <bottom style="medium">
        <color theme="3"/>
      </bottom>
      <diagonal/>
    </border>
    <border>
      <left/>
      <right/>
      <top style="hair">
        <color theme="3"/>
      </top>
      <bottom style="medium">
        <color theme="3"/>
      </bottom>
      <diagonal/>
    </border>
    <border>
      <left style="thin">
        <color theme="3"/>
      </left>
      <right/>
      <top style="medium">
        <color theme="3"/>
      </top>
      <bottom style="hair">
        <color theme="3"/>
      </bottom>
      <diagonal/>
    </border>
    <border>
      <left/>
      <right/>
      <top style="medium">
        <color theme="3"/>
      </top>
      <bottom style="hair">
        <color theme="3"/>
      </bottom>
      <diagonal/>
    </border>
    <border>
      <left style="medium">
        <color theme="3"/>
      </left>
      <right/>
      <top style="medium">
        <color theme="3"/>
      </top>
      <bottom style="thin">
        <color theme="3"/>
      </bottom>
      <diagonal/>
    </border>
    <border>
      <left/>
      <right style="medium">
        <color theme="3"/>
      </right>
      <top style="medium">
        <color theme="3"/>
      </top>
      <bottom style="hair">
        <color theme="3"/>
      </bottom>
      <diagonal/>
    </border>
    <border>
      <left/>
      <right style="medium">
        <color theme="3"/>
      </right>
      <top style="hair">
        <color theme="3"/>
      </top>
      <bottom style="hair">
        <color theme="3"/>
      </bottom>
      <diagonal/>
    </border>
    <border>
      <left/>
      <right style="medium">
        <color theme="3"/>
      </right>
      <top style="hair">
        <color theme="3"/>
      </top>
      <bottom style="medium">
        <color theme="3"/>
      </bottom>
      <diagonal/>
    </border>
    <border>
      <left/>
      <right style="medium">
        <color theme="3"/>
      </right>
      <top style="thin">
        <color theme="3"/>
      </top>
      <bottom style="thin">
        <color theme="3"/>
      </bottom>
      <diagonal/>
    </border>
    <border>
      <left/>
      <right style="medium">
        <color theme="3"/>
      </right>
      <top style="thin">
        <color rgb="FF1F497D"/>
      </top>
      <bottom style="thin">
        <color rgb="FF1F497D"/>
      </bottom>
      <diagonal/>
    </border>
    <border>
      <left style="medium">
        <color theme="3"/>
      </left>
      <right style="medium">
        <color theme="3"/>
      </right>
      <top/>
      <bottom style="thin">
        <color theme="3"/>
      </bottom>
      <diagonal/>
    </border>
  </borders>
  <cellStyleXfs count="5">
    <xf numFmtId="0" fontId="0" fillId="0" borderId="0"/>
    <xf numFmtId="0" fontId="7" fillId="0" borderId="0" applyNumberForma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0" fontId="29" fillId="0" borderId="0"/>
  </cellStyleXfs>
  <cellXfs count="265">
    <xf numFmtId="0" fontId="0" fillId="0" borderId="0" xfId="0"/>
    <xf numFmtId="0" fontId="0" fillId="0" borderId="0" xfId="0"/>
    <xf numFmtId="0" fontId="0" fillId="0" borderId="0" xfId="0"/>
    <xf numFmtId="0" fontId="0" fillId="0" borderId="0" xfId="0" applyAlignment="1" applyProtection="1">
      <alignment horizontal="center" vertical="center"/>
    </xf>
    <xf numFmtId="0" fontId="11" fillId="0" borderId="0" xfId="0" applyFont="1" applyAlignment="1" applyProtection="1">
      <alignment horizontal="center" vertical="center"/>
    </xf>
    <xf numFmtId="0" fontId="7" fillId="0" borderId="0" xfId="1" applyAlignment="1" applyProtection="1">
      <alignment vertical="center"/>
    </xf>
    <xf numFmtId="0" fontId="0" fillId="0" borderId="0" xfId="0" applyAlignment="1" applyProtection="1">
      <alignment horizontal="left"/>
    </xf>
    <xf numFmtId="0" fontId="25" fillId="0" borderId="0" xfId="0" applyFont="1"/>
    <xf numFmtId="8" fontId="14" fillId="6" borderId="40" xfId="0" applyNumberFormat="1" applyFont="1" applyFill="1" applyBorder="1" applyAlignment="1" applyProtection="1">
      <alignment horizontal="right" vertical="center" wrapText="1"/>
    </xf>
    <xf numFmtId="0" fontId="3" fillId="4" borderId="4" xfId="0" applyFont="1" applyFill="1" applyBorder="1" applyAlignment="1" applyProtection="1">
      <alignment horizontal="center" vertical="center" wrapText="1"/>
    </xf>
    <xf numFmtId="0" fontId="3" fillId="4" borderId="4" xfId="0" applyFont="1" applyFill="1" applyBorder="1" applyAlignment="1" applyProtection="1">
      <alignment horizontal="center" vertical="center"/>
    </xf>
    <xf numFmtId="0" fontId="16" fillId="4" borderId="4" xfId="0" applyFont="1" applyFill="1" applyBorder="1" applyAlignment="1" applyProtection="1">
      <alignment horizontal="center" vertical="center"/>
    </xf>
    <xf numFmtId="0" fontId="17" fillId="0" borderId="44" xfId="0" applyFont="1" applyFill="1" applyBorder="1" applyAlignment="1" applyProtection="1">
      <alignment horizontal="center" vertical="center"/>
      <protection locked="0"/>
    </xf>
    <xf numFmtId="8" fontId="16" fillId="6" borderId="45" xfId="0" applyNumberFormat="1" applyFont="1" applyFill="1" applyBorder="1" applyAlignment="1" applyProtection="1">
      <alignment horizontal="right" vertical="center" wrapText="1"/>
    </xf>
    <xf numFmtId="0" fontId="17" fillId="0" borderId="39" xfId="0" applyFont="1" applyFill="1" applyBorder="1" applyAlignment="1" applyProtection="1">
      <alignment horizontal="center" vertical="center"/>
      <protection locked="0"/>
    </xf>
    <xf numFmtId="8" fontId="16" fillId="6" borderId="40" xfId="0" applyNumberFormat="1" applyFont="1" applyFill="1" applyBorder="1" applyAlignment="1" applyProtection="1">
      <alignment horizontal="right" vertical="center" wrapText="1"/>
    </xf>
    <xf numFmtId="0" fontId="17" fillId="0" borderId="47" xfId="0" applyFont="1" applyFill="1" applyBorder="1" applyAlignment="1" applyProtection="1">
      <alignment horizontal="center" vertical="center"/>
      <protection locked="0"/>
    </xf>
    <xf numFmtId="8" fontId="16" fillId="6" borderId="48" xfId="0" applyNumberFormat="1" applyFont="1" applyFill="1" applyBorder="1" applyAlignment="1" applyProtection="1">
      <alignment horizontal="right" vertical="center" wrapText="1"/>
    </xf>
    <xf numFmtId="0" fontId="16" fillId="6" borderId="50" xfId="0" applyFont="1" applyFill="1" applyBorder="1" applyAlignment="1" applyProtection="1">
      <alignment horizontal="center" vertical="center" wrapText="1"/>
    </xf>
    <xf numFmtId="8" fontId="16" fillId="6" borderId="51" xfId="0" applyNumberFormat="1" applyFont="1" applyFill="1" applyBorder="1" applyAlignment="1" applyProtection="1">
      <alignment horizontal="left" vertical="center"/>
    </xf>
    <xf numFmtId="0" fontId="16" fillId="0" borderId="0" xfId="0" applyFont="1" applyFill="1" applyBorder="1" applyAlignment="1" applyProtection="1">
      <alignment horizontal="left" vertical="center" wrapText="1"/>
    </xf>
    <xf numFmtId="0" fontId="16" fillId="0" borderId="0" xfId="0" applyFont="1" applyFill="1" applyBorder="1" applyAlignment="1" applyProtection="1">
      <alignment horizontal="center" vertical="center" wrapText="1"/>
    </xf>
    <xf numFmtId="8" fontId="16" fillId="0" borderId="0" xfId="0" applyNumberFormat="1" applyFont="1" applyFill="1" applyBorder="1" applyAlignment="1" applyProtection="1">
      <alignment horizontal="left" vertical="center"/>
    </xf>
    <xf numFmtId="165" fontId="16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Protection="1"/>
    <xf numFmtId="1" fontId="26" fillId="0" borderId="39" xfId="0" applyNumberFormat="1" applyFont="1" applyFill="1" applyBorder="1" applyAlignment="1" applyProtection="1">
      <alignment horizontal="center" vertical="center"/>
      <protection locked="0"/>
    </xf>
    <xf numFmtId="0" fontId="8" fillId="5" borderId="57" xfId="0" applyFont="1" applyFill="1" applyBorder="1" applyAlignment="1" applyProtection="1">
      <alignment horizontal="center" vertical="center" wrapText="1"/>
    </xf>
    <xf numFmtId="0" fontId="17" fillId="0" borderId="4" xfId="0" applyFont="1" applyFill="1" applyBorder="1" applyAlignment="1" applyProtection="1">
      <alignment horizontal="center" vertical="center" wrapText="1"/>
      <protection locked="0"/>
    </xf>
    <xf numFmtId="0" fontId="13" fillId="7" borderId="63" xfId="2" applyFont="1" applyFill="1" applyBorder="1" applyAlignment="1">
      <alignment vertical="center"/>
    </xf>
    <xf numFmtId="44" fontId="13" fillId="7" borderId="67" xfId="2" applyNumberFormat="1" applyFont="1" applyFill="1" applyBorder="1" applyAlignment="1">
      <alignment vertical="center"/>
    </xf>
    <xf numFmtId="44" fontId="13" fillId="7" borderId="64" xfId="2" applyNumberFormat="1" applyFont="1" applyFill="1" applyBorder="1" applyAlignment="1">
      <alignment vertical="center"/>
    </xf>
    <xf numFmtId="44" fontId="13" fillId="7" borderId="68" xfId="2" applyNumberFormat="1" applyFont="1" applyFill="1" applyBorder="1" applyAlignment="1">
      <alignment vertical="center"/>
    </xf>
    <xf numFmtId="44" fontId="13" fillId="7" borderId="64" xfId="2" applyNumberFormat="1" applyFont="1" applyFill="1" applyBorder="1" applyAlignment="1">
      <alignment horizontal="center" vertical="center"/>
    </xf>
    <xf numFmtId="8" fontId="16" fillId="8" borderId="29" xfId="0" applyNumberFormat="1" applyFont="1" applyFill="1" applyBorder="1" applyAlignment="1" applyProtection="1">
      <alignment horizontal="right" vertical="center" wrapText="1"/>
    </xf>
    <xf numFmtId="8" fontId="16" fillId="8" borderId="21" xfId="0" applyNumberFormat="1" applyFont="1" applyFill="1" applyBorder="1" applyAlignment="1" applyProtection="1">
      <alignment horizontal="right" vertical="center" wrapText="1"/>
    </xf>
    <xf numFmtId="164" fontId="16" fillId="8" borderId="30" xfId="0" applyNumberFormat="1" applyFont="1" applyFill="1" applyBorder="1" applyAlignment="1" applyProtection="1">
      <alignment horizontal="right" vertical="center" wrapText="1"/>
    </xf>
    <xf numFmtId="8" fontId="16" fillId="8" borderId="31" xfId="0" applyNumberFormat="1" applyFont="1" applyFill="1" applyBorder="1" applyAlignment="1" applyProtection="1">
      <alignment horizontal="right" vertical="center" wrapText="1"/>
    </xf>
    <xf numFmtId="0" fontId="16" fillId="7" borderId="54" xfId="0" applyFont="1" applyFill="1" applyBorder="1" applyAlignment="1" applyProtection="1">
      <alignment horizontal="center" vertical="center" wrapText="1"/>
    </xf>
    <xf numFmtId="44" fontId="10" fillId="0" borderId="0" xfId="0" applyNumberFormat="1" applyFont="1"/>
    <xf numFmtId="0" fontId="16" fillId="4" borderId="5" xfId="0" applyFont="1" applyFill="1" applyBorder="1" applyAlignment="1" applyProtection="1">
      <alignment horizontal="center" vertical="center" wrapText="1"/>
    </xf>
    <xf numFmtId="0" fontId="17" fillId="0" borderId="61" xfId="0" applyFont="1" applyBorder="1" applyAlignment="1" applyProtection="1">
      <alignment horizontal="center" vertical="center"/>
      <protection locked="0"/>
    </xf>
    <xf numFmtId="0" fontId="17" fillId="0" borderId="62" xfId="0" applyFont="1" applyBorder="1" applyAlignment="1" applyProtection="1">
      <alignment horizontal="center" vertical="center"/>
      <protection locked="0"/>
    </xf>
    <xf numFmtId="0" fontId="8" fillId="5" borderId="81" xfId="0" applyFont="1" applyFill="1" applyBorder="1" applyAlignment="1" applyProtection="1">
      <alignment horizontal="left" vertical="center"/>
    </xf>
    <xf numFmtId="0" fontId="29" fillId="0" borderId="0" xfId="4"/>
    <xf numFmtId="164" fontId="5" fillId="10" borderId="75" xfId="4" applyNumberFormat="1" applyFont="1" applyFill="1" applyBorder="1" applyAlignment="1">
      <alignment horizontal="center" vertical="center" wrapText="1"/>
    </xf>
    <xf numFmtId="4" fontId="28" fillId="0" borderId="73" xfId="4" applyNumberFormat="1" applyFont="1" applyBorder="1" applyAlignment="1">
      <alignment vertical="center"/>
    </xf>
    <xf numFmtId="4" fontId="28" fillId="0" borderId="73" xfId="4" applyNumberFormat="1" applyFont="1" applyBorder="1" applyAlignment="1">
      <alignment horizontal="center" vertical="center"/>
    </xf>
    <xf numFmtId="0" fontId="28" fillId="0" borderId="73" xfId="4" applyFont="1" applyBorder="1" applyAlignment="1">
      <alignment vertical="center"/>
    </xf>
    <xf numFmtId="0" fontId="30" fillId="0" borderId="77" xfId="4" applyFont="1" applyBorder="1" applyAlignment="1">
      <alignment horizontal="right"/>
    </xf>
    <xf numFmtId="3" fontId="28" fillId="0" borderId="72" xfId="4" applyNumberFormat="1" applyFont="1" applyBorder="1" applyAlignment="1">
      <alignment horizontal="right" vertical="center"/>
    </xf>
    <xf numFmtId="0" fontId="30" fillId="0" borderId="78" xfId="4" applyFont="1" applyBorder="1" applyAlignment="1">
      <alignment horizontal="right"/>
    </xf>
    <xf numFmtId="4" fontId="28" fillId="11" borderId="73" xfId="4" applyNumberFormat="1" applyFont="1" applyFill="1" applyBorder="1" applyAlignment="1">
      <alignment vertical="center"/>
    </xf>
    <xf numFmtId="4" fontId="28" fillId="11" borderId="73" xfId="4" applyNumberFormat="1" applyFont="1" applyFill="1" applyBorder="1" applyAlignment="1">
      <alignment horizontal="center" vertical="center"/>
    </xf>
    <xf numFmtId="0" fontId="28" fillId="11" borderId="73" xfId="4" applyFont="1" applyFill="1" applyBorder="1" applyAlignment="1">
      <alignment vertical="center"/>
    </xf>
    <xf numFmtId="0" fontId="28" fillId="0" borderId="82" xfId="4" applyFont="1" applyBorder="1" applyAlignment="1">
      <alignment horizontal="right"/>
    </xf>
    <xf numFmtId="0" fontId="30" fillId="11" borderId="78" xfId="4" applyFont="1" applyFill="1" applyBorder="1" applyAlignment="1">
      <alignment horizontal="right"/>
    </xf>
    <xf numFmtId="164" fontId="29" fillId="0" borderId="0" xfId="4" applyNumberFormat="1"/>
    <xf numFmtId="164" fontId="5" fillId="10" borderId="83" xfId="4" applyNumberFormat="1" applyFont="1" applyFill="1" applyBorder="1" applyAlignment="1">
      <alignment horizontal="center" vertical="center" wrapText="1"/>
    </xf>
    <xf numFmtId="164" fontId="5" fillId="10" borderId="74" xfId="4" applyNumberFormat="1" applyFont="1" applyFill="1" applyBorder="1" applyAlignment="1">
      <alignment horizontal="center" vertical="center" wrapText="1"/>
    </xf>
    <xf numFmtId="0" fontId="28" fillId="0" borderId="72" xfId="4" applyFont="1" applyBorder="1" applyAlignment="1">
      <alignment vertical="center"/>
    </xf>
    <xf numFmtId="0" fontId="6" fillId="9" borderId="71" xfId="4" applyFont="1" applyFill="1" applyBorder="1" applyAlignment="1">
      <alignment horizontal="center" vertical="center" wrapText="1"/>
    </xf>
    <xf numFmtId="0" fontId="6" fillId="9" borderId="70" xfId="4" applyFont="1" applyFill="1" applyBorder="1" applyAlignment="1">
      <alignment horizontal="center" vertical="center" wrapText="1"/>
    </xf>
    <xf numFmtId="0" fontId="6" fillId="9" borderId="69" xfId="4" applyFont="1" applyFill="1" applyBorder="1" applyAlignment="1">
      <alignment vertical="center" wrapText="1"/>
    </xf>
    <xf numFmtId="0" fontId="29" fillId="0" borderId="0" xfId="4" applyAlignment="1" applyProtection="1">
      <alignment horizontal="center"/>
      <protection locked="0"/>
    </xf>
    <xf numFmtId="0" fontId="29" fillId="0" borderId="0" xfId="4" applyAlignment="1">
      <alignment horizontal="center"/>
    </xf>
    <xf numFmtId="0" fontId="31" fillId="0" borderId="78" xfId="4" applyFont="1" applyBorder="1" applyAlignment="1">
      <alignment horizontal="right"/>
    </xf>
    <xf numFmtId="0" fontId="13" fillId="7" borderId="63" xfId="2" applyFont="1" applyFill="1" applyBorder="1" applyAlignment="1" applyProtection="1">
      <alignment vertical="center"/>
      <protection locked="0"/>
    </xf>
    <xf numFmtId="0" fontId="3" fillId="4" borderId="6" xfId="0" applyFont="1" applyFill="1" applyBorder="1" applyAlignment="1" applyProtection="1">
      <alignment horizontal="center"/>
    </xf>
    <xf numFmtId="0" fontId="13" fillId="7" borderId="55" xfId="2" applyFont="1" applyFill="1" applyBorder="1" applyAlignment="1">
      <alignment vertical="center"/>
    </xf>
    <xf numFmtId="0" fontId="13" fillId="7" borderId="14" xfId="2" applyFont="1" applyFill="1" applyBorder="1" applyAlignment="1">
      <alignment vertical="center"/>
    </xf>
    <xf numFmtId="0" fontId="13" fillId="7" borderId="17" xfId="2" applyFont="1" applyFill="1" applyBorder="1" applyAlignment="1">
      <alignment vertical="center"/>
    </xf>
    <xf numFmtId="0" fontId="16" fillId="7" borderId="55" xfId="0" applyFont="1" applyFill="1" applyBorder="1" applyAlignment="1" applyProtection="1">
      <alignment horizontal="center" vertical="center" wrapText="1"/>
    </xf>
    <xf numFmtId="0" fontId="32" fillId="12" borderId="90" xfId="1" applyFont="1" applyFill="1" applyBorder="1" applyAlignment="1" applyProtection="1">
      <alignment vertical="center"/>
      <protection locked="0"/>
    </xf>
    <xf numFmtId="0" fontId="33" fillId="7" borderId="14" xfId="2" applyFont="1" applyFill="1" applyBorder="1" applyAlignment="1">
      <alignment vertical="center"/>
    </xf>
    <xf numFmtId="0" fontId="34" fillId="7" borderId="14" xfId="2" applyFont="1" applyFill="1" applyBorder="1" applyAlignment="1">
      <alignment vertical="center"/>
    </xf>
    <xf numFmtId="0" fontId="35" fillId="12" borderId="90" xfId="1" applyFont="1" applyFill="1" applyBorder="1" applyAlignment="1" applyProtection="1">
      <alignment vertical="center"/>
      <protection locked="0"/>
    </xf>
    <xf numFmtId="0" fontId="3" fillId="4" borderId="2" xfId="0" applyFont="1" applyFill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4" borderId="5" xfId="0" applyFont="1" applyFill="1" applyBorder="1" applyAlignment="1" applyProtection="1">
      <alignment horizontal="left" vertical="center" wrapText="1"/>
    </xf>
    <xf numFmtId="8" fontId="0" fillId="0" borderId="0" xfId="0" applyNumberFormat="1"/>
    <xf numFmtId="8" fontId="16" fillId="8" borderId="106" xfId="0" applyNumberFormat="1" applyFont="1" applyFill="1" applyBorder="1" applyAlignment="1" applyProtection="1">
      <alignment horizontal="right" vertical="center" wrapText="1"/>
    </xf>
    <xf numFmtId="164" fontId="16" fillId="8" borderId="108" xfId="0" applyNumberFormat="1" applyFont="1" applyFill="1" applyBorder="1" applyAlignment="1" applyProtection="1">
      <alignment horizontal="right" vertical="center" wrapText="1"/>
    </xf>
    <xf numFmtId="164" fontId="25" fillId="0" borderId="0" xfId="0" applyNumberFormat="1" applyFont="1"/>
    <xf numFmtId="0" fontId="28" fillId="0" borderId="73" xfId="0" applyFont="1" applyBorder="1" applyAlignment="1">
      <alignment horizontal="left" vertical="center"/>
    </xf>
    <xf numFmtId="0" fontId="3" fillId="6" borderId="6" xfId="0" applyFont="1" applyFill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6" borderId="2" xfId="0" applyFont="1" applyFill="1" applyBorder="1" applyAlignment="1" applyProtection="1">
      <alignment horizontal="center" vertical="center" wrapText="1"/>
    </xf>
    <xf numFmtId="0" fontId="13" fillId="7" borderId="66" xfId="2" applyFont="1" applyFill="1" applyBorder="1" applyAlignment="1">
      <alignment horizontal="center" vertical="center"/>
    </xf>
    <xf numFmtId="0" fontId="13" fillId="7" borderId="68" xfId="2" applyFont="1" applyFill="1" applyBorder="1" applyAlignment="1">
      <alignment horizontal="center" vertical="center"/>
    </xf>
    <xf numFmtId="0" fontId="13" fillId="7" borderId="65" xfId="2" applyFont="1" applyFill="1" applyBorder="1" applyAlignment="1">
      <alignment horizontal="center" vertical="center"/>
    </xf>
    <xf numFmtId="0" fontId="13" fillId="7" borderId="67" xfId="2" applyFont="1" applyFill="1" applyBorder="1" applyAlignment="1">
      <alignment horizontal="center" vertical="center"/>
    </xf>
    <xf numFmtId="0" fontId="27" fillId="0" borderId="19" xfId="0" applyFont="1" applyBorder="1" applyAlignment="1" applyProtection="1">
      <alignment horizontal="center"/>
    </xf>
    <xf numFmtId="0" fontId="27" fillId="0" borderId="20" xfId="0" applyFont="1" applyBorder="1" applyAlignment="1" applyProtection="1">
      <alignment horizontal="center"/>
    </xf>
    <xf numFmtId="0" fontId="15" fillId="0" borderId="20" xfId="0" applyFont="1" applyBorder="1" applyAlignment="1" applyProtection="1">
      <alignment horizontal="center"/>
    </xf>
    <xf numFmtId="0" fontId="15" fillId="0" borderId="32" xfId="0" applyFont="1" applyBorder="1" applyAlignment="1" applyProtection="1">
      <alignment horizontal="center"/>
    </xf>
    <xf numFmtId="0" fontId="6" fillId="6" borderId="19" xfId="0" applyFont="1" applyFill="1" applyBorder="1" applyAlignment="1" applyProtection="1">
      <alignment horizontal="right" vertical="center" wrapText="1" readingOrder="1"/>
    </xf>
    <xf numFmtId="0" fontId="6" fillId="6" borderId="20" xfId="0" applyFont="1" applyFill="1" applyBorder="1" applyAlignment="1" applyProtection="1">
      <alignment horizontal="right" vertical="center" wrapText="1" readingOrder="1"/>
    </xf>
    <xf numFmtId="0" fontId="6" fillId="6" borderId="10" xfId="0" applyFont="1" applyFill="1" applyBorder="1" applyAlignment="1" applyProtection="1">
      <alignment horizontal="right" vertical="center" wrapText="1" readingOrder="1"/>
    </xf>
    <xf numFmtId="0" fontId="5" fillId="3" borderId="25" xfId="0" applyFont="1" applyFill="1" applyBorder="1" applyAlignment="1" applyProtection="1">
      <alignment horizontal="center" vertical="center" wrapText="1"/>
    </xf>
    <xf numFmtId="0" fontId="5" fillId="3" borderId="0" xfId="0" applyFont="1" applyFill="1" applyBorder="1" applyAlignment="1" applyProtection="1">
      <alignment horizontal="center" vertical="center" wrapText="1"/>
    </xf>
    <xf numFmtId="0" fontId="3" fillId="0" borderId="33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6" borderId="33" xfId="0" applyFont="1" applyFill="1" applyBorder="1" applyAlignment="1" applyProtection="1">
      <alignment horizontal="center" vertical="center" wrapText="1"/>
    </xf>
    <xf numFmtId="0" fontId="3" fillId="6" borderId="6" xfId="0" applyFont="1" applyFill="1" applyBorder="1" applyAlignment="1" applyProtection="1">
      <alignment horizontal="center" vertical="center" wrapText="1"/>
    </xf>
    <xf numFmtId="0" fontId="3" fillId="6" borderId="49" xfId="0" applyFont="1" applyFill="1" applyBorder="1" applyAlignment="1" applyProtection="1">
      <alignment horizontal="center" vertical="center" wrapText="1"/>
    </xf>
    <xf numFmtId="0" fontId="9" fillId="6" borderId="91" xfId="0" applyFont="1" applyFill="1" applyBorder="1" applyAlignment="1" applyProtection="1">
      <alignment horizontal="right" vertical="center" wrapText="1" readingOrder="1"/>
    </xf>
    <xf numFmtId="0" fontId="9" fillId="6" borderId="92" xfId="0" applyFont="1" applyFill="1" applyBorder="1" applyAlignment="1" applyProtection="1">
      <alignment horizontal="right" vertical="center" wrapText="1" readingOrder="1"/>
    </xf>
    <xf numFmtId="0" fontId="9" fillId="6" borderId="63" xfId="0" applyFont="1" applyFill="1" applyBorder="1" applyAlignment="1" applyProtection="1">
      <alignment horizontal="right" vertical="center" wrapText="1" readingOrder="1"/>
    </xf>
    <xf numFmtId="0" fontId="9" fillId="6" borderId="15" xfId="0" applyFont="1" applyFill="1" applyBorder="1" applyAlignment="1" applyProtection="1">
      <alignment horizontal="right" vertical="center" wrapText="1" readingOrder="1"/>
    </xf>
    <xf numFmtId="0" fontId="6" fillId="6" borderId="63" xfId="0" applyFont="1" applyFill="1" applyBorder="1" applyAlignment="1" applyProtection="1">
      <alignment horizontal="right" vertical="center" wrapText="1" readingOrder="1"/>
    </xf>
    <xf numFmtId="0" fontId="6" fillId="6" borderId="15" xfId="0" applyFont="1" applyFill="1" applyBorder="1" applyAlignment="1" applyProtection="1">
      <alignment horizontal="right" vertical="center" wrapText="1" readingOrder="1"/>
    </xf>
    <xf numFmtId="0" fontId="6" fillId="6" borderId="54" xfId="0" applyFont="1" applyFill="1" applyBorder="1" applyAlignment="1" applyProtection="1">
      <alignment horizontal="right" vertical="center" wrapText="1" readingOrder="1"/>
    </xf>
    <xf numFmtId="0" fontId="6" fillId="6" borderId="34" xfId="0" applyFont="1" applyFill="1" applyBorder="1" applyAlignment="1" applyProtection="1">
      <alignment horizontal="right" vertical="center" wrapText="1" readingOrder="1"/>
    </xf>
    <xf numFmtId="0" fontId="8" fillId="2" borderId="97" xfId="0" applyFont="1" applyFill="1" applyBorder="1" applyAlignment="1" applyProtection="1">
      <alignment horizontal="center" vertical="center" wrapText="1"/>
      <protection locked="0"/>
    </xf>
    <xf numFmtId="0" fontId="3" fillId="2" borderId="13" xfId="0" applyFont="1" applyFill="1" applyBorder="1" applyAlignment="1" applyProtection="1">
      <alignment horizontal="center" vertical="center" wrapText="1"/>
      <protection locked="0"/>
    </xf>
    <xf numFmtId="0" fontId="3" fillId="2" borderId="14" xfId="0" applyFont="1" applyFill="1" applyBorder="1" applyAlignment="1" applyProtection="1">
      <alignment horizontal="center" vertical="center" wrapText="1"/>
      <protection locked="0"/>
    </xf>
    <xf numFmtId="0" fontId="3" fillId="2" borderId="15" xfId="0" applyFont="1" applyFill="1" applyBorder="1" applyAlignment="1" applyProtection="1">
      <alignment horizontal="center" vertical="center" wrapText="1"/>
      <protection locked="0"/>
    </xf>
    <xf numFmtId="14" fontId="3" fillId="2" borderId="13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6" xfId="0" applyFont="1" applyFill="1" applyBorder="1" applyAlignment="1" applyProtection="1">
      <alignment horizontal="center" vertical="center" wrapText="1"/>
      <protection locked="0"/>
    </xf>
    <xf numFmtId="0" fontId="3" fillId="2" borderId="17" xfId="0" applyFont="1" applyFill="1" applyBorder="1" applyAlignment="1" applyProtection="1">
      <alignment horizontal="center" vertical="center" wrapText="1"/>
      <protection locked="0"/>
    </xf>
    <xf numFmtId="0" fontId="3" fillId="2" borderId="18" xfId="0" applyFont="1" applyFill="1" applyBorder="1" applyAlignment="1" applyProtection="1">
      <alignment horizontal="center" vertical="center" wrapText="1"/>
      <protection locked="0"/>
    </xf>
    <xf numFmtId="0" fontId="2" fillId="0" borderId="94" xfId="0" applyFont="1" applyBorder="1" applyAlignment="1" applyProtection="1">
      <alignment horizontal="center" vertical="top" wrapText="1"/>
    </xf>
    <xf numFmtId="0" fontId="2" fillId="0" borderId="95" xfId="0" applyFont="1" applyBorder="1" applyAlignment="1" applyProtection="1">
      <alignment horizontal="center" vertical="top" wrapText="1"/>
    </xf>
    <xf numFmtId="0" fontId="2" fillId="0" borderId="96" xfId="0" applyFont="1" applyBorder="1" applyAlignment="1" applyProtection="1">
      <alignment horizontal="center" vertical="top" wrapText="1"/>
    </xf>
    <xf numFmtId="0" fontId="5" fillId="3" borderId="98" xfId="0" applyFont="1" applyFill="1" applyBorder="1" applyAlignment="1" applyProtection="1">
      <alignment horizontal="center" vertical="center" wrapText="1"/>
    </xf>
    <xf numFmtId="0" fontId="5" fillId="3" borderId="99" xfId="0" applyFont="1" applyFill="1" applyBorder="1" applyAlignment="1" applyProtection="1">
      <alignment horizontal="center" vertical="center" wrapText="1"/>
    </xf>
    <xf numFmtId="0" fontId="5" fillId="3" borderId="100" xfId="0" applyFont="1" applyFill="1" applyBorder="1" applyAlignment="1" applyProtection="1">
      <alignment horizontal="center" vertical="center" wrapText="1"/>
    </xf>
    <xf numFmtId="0" fontId="22" fillId="0" borderId="58" xfId="0" applyFont="1" applyBorder="1" applyAlignment="1" applyProtection="1">
      <alignment horizontal="left" vertical="center" wrapText="1"/>
    </xf>
    <xf numFmtId="0" fontId="22" fillId="0" borderId="59" xfId="0" applyFont="1" applyBorder="1" applyAlignment="1" applyProtection="1">
      <alignment horizontal="left" vertical="center" wrapText="1"/>
    </xf>
    <xf numFmtId="0" fontId="22" fillId="0" borderId="60" xfId="0" applyFont="1" applyBorder="1" applyAlignment="1" applyProtection="1">
      <alignment horizontal="left" vertical="center" wrapText="1"/>
    </xf>
    <xf numFmtId="0" fontId="17" fillId="0" borderId="55" xfId="0" applyFont="1" applyFill="1" applyBorder="1" applyAlignment="1" applyProtection="1">
      <alignment horizontal="left" vertical="center" wrapText="1"/>
      <protection locked="0"/>
    </xf>
    <xf numFmtId="0" fontId="17" fillId="0" borderId="56" xfId="0" applyFont="1" applyFill="1" applyBorder="1" applyAlignment="1" applyProtection="1">
      <alignment horizontal="left" vertical="center" wrapText="1"/>
      <protection locked="0"/>
    </xf>
    <xf numFmtId="8" fontId="17" fillId="0" borderId="39" xfId="0" applyNumberFormat="1" applyFont="1" applyFill="1" applyBorder="1" applyAlignment="1" applyProtection="1">
      <alignment horizontal="right" vertical="center"/>
      <protection locked="0"/>
    </xf>
    <xf numFmtId="8" fontId="17" fillId="0" borderId="47" xfId="0" applyNumberFormat="1" applyFont="1" applyFill="1" applyBorder="1" applyAlignment="1" applyProtection="1">
      <alignment horizontal="right" vertical="center"/>
      <protection locked="0"/>
    </xf>
    <xf numFmtId="0" fontId="16" fillId="4" borderId="42" xfId="0" applyFont="1" applyFill="1" applyBorder="1" applyAlignment="1" applyProtection="1">
      <alignment horizontal="right" vertical="center" wrapText="1"/>
    </xf>
    <xf numFmtId="0" fontId="16" fillId="4" borderId="22" xfId="0" applyFont="1" applyFill="1" applyBorder="1" applyAlignment="1" applyProtection="1">
      <alignment horizontal="right" vertical="center" wrapText="1"/>
    </xf>
    <xf numFmtId="0" fontId="16" fillId="4" borderId="41" xfId="0" applyFont="1" applyFill="1" applyBorder="1" applyAlignment="1" applyProtection="1">
      <alignment horizontal="right" vertical="center" wrapText="1"/>
    </xf>
    <xf numFmtId="0" fontId="5" fillId="3" borderId="3" xfId="0" applyFont="1" applyFill="1" applyBorder="1" applyAlignment="1" applyProtection="1">
      <alignment horizontal="center" vertical="center" wrapText="1"/>
    </xf>
    <xf numFmtId="0" fontId="5" fillId="3" borderId="6" xfId="0" applyFont="1" applyFill="1" applyBorder="1" applyAlignment="1" applyProtection="1">
      <alignment horizontal="center" vertical="center" wrapText="1"/>
    </xf>
    <xf numFmtId="0" fontId="5" fillId="3" borderId="4" xfId="0" applyFont="1" applyFill="1" applyBorder="1" applyAlignment="1" applyProtection="1">
      <alignment horizontal="center" vertical="center" wrapText="1"/>
    </xf>
    <xf numFmtId="0" fontId="5" fillId="3" borderId="5" xfId="0" applyFont="1" applyFill="1" applyBorder="1" applyAlignment="1" applyProtection="1">
      <alignment horizontal="center" vertical="center" wrapText="1"/>
    </xf>
    <xf numFmtId="0" fontId="16" fillId="4" borderId="28" xfId="0" applyFont="1" applyFill="1" applyBorder="1" applyAlignment="1" applyProtection="1">
      <alignment horizontal="center" vertical="center" wrapText="1"/>
    </xf>
    <xf numFmtId="0" fontId="16" fillId="4" borderId="53" xfId="0" applyFont="1" applyFill="1" applyBorder="1" applyAlignment="1" applyProtection="1">
      <alignment horizontal="center" vertical="center" wrapText="1"/>
    </xf>
    <xf numFmtId="0" fontId="21" fillId="4" borderId="28" xfId="0" applyFont="1" applyFill="1" applyBorder="1" applyAlignment="1" applyProtection="1">
      <alignment horizontal="center" vertical="center" wrapText="1"/>
    </xf>
    <xf numFmtId="0" fontId="21" fillId="4" borderId="53" xfId="0" applyFont="1" applyFill="1" applyBorder="1" applyAlignment="1" applyProtection="1">
      <alignment horizontal="center" vertical="center" wrapText="1"/>
    </xf>
    <xf numFmtId="0" fontId="21" fillId="4" borderId="12" xfId="0" applyFont="1" applyFill="1" applyBorder="1" applyAlignment="1" applyProtection="1">
      <alignment horizontal="center" vertical="center" wrapText="1"/>
    </xf>
    <xf numFmtId="0" fontId="21" fillId="4" borderId="35" xfId="0" applyFont="1" applyFill="1" applyBorder="1" applyAlignment="1" applyProtection="1">
      <alignment horizontal="center" vertical="center" wrapText="1"/>
    </xf>
    <xf numFmtId="14" fontId="17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4" xfId="0" applyFont="1" applyFill="1" applyBorder="1" applyAlignment="1" applyProtection="1">
      <alignment horizontal="center" vertical="center" wrapText="1"/>
      <protection locked="0"/>
    </xf>
    <xf numFmtId="0" fontId="17" fillId="0" borderId="38" xfId="0" applyFont="1" applyFill="1" applyBorder="1" applyAlignment="1" applyProtection="1">
      <alignment horizontal="left" vertical="center" wrapText="1"/>
      <protection locked="0"/>
    </xf>
    <xf numFmtId="0" fontId="17" fillId="0" borderId="64" xfId="0" applyFont="1" applyFill="1" applyBorder="1" applyAlignment="1" applyProtection="1">
      <alignment horizontal="left" vertical="center" wrapText="1"/>
      <protection locked="0"/>
    </xf>
    <xf numFmtId="0" fontId="17" fillId="0" borderId="39" xfId="0" applyFont="1" applyFill="1" applyBorder="1" applyAlignment="1" applyProtection="1">
      <alignment horizontal="left" vertical="center" wrapText="1"/>
      <protection locked="0"/>
    </xf>
    <xf numFmtId="0" fontId="17" fillId="0" borderId="46" xfId="0" applyFont="1" applyFill="1" applyBorder="1" applyAlignment="1" applyProtection="1">
      <alignment horizontal="left" vertical="center" wrapText="1"/>
      <protection locked="0"/>
    </xf>
    <xf numFmtId="0" fontId="17" fillId="0" borderId="87" xfId="0" applyFont="1" applyFill="1" applyBorder="1" applyAlignment="1" applyProtection="1">
      <alignment horizontal="left" vertical="center" wrapText="1"/>
      <protection locked="0"/>
    </xf>
    <xf numFmtId="0" fontId="17" fillId="0" borderId="47" xfId="0" applyFont="1" applyFill="1" applyBorder="1" applyAlignment="1" applyProtection="1">
      <alignment horizontal="left" vertical="center" wrapText="1"/>
      <protection locked="0"/>
    </xf>
    <xf numFmtId="0" fontId="3" fillId="4" borderId="4" xfId="0" applyFont="1" applyFill="1" applyBorder="1" applyAlignment="1" applyProtection="1">
      <alignment horizontal="center" vertical="center"/>
    </xf>
    <xf numFmtId="17" fontId="17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43" xfId="0" applyFont="1" applyFill="1" applyBorder="1" applyAlignment="1" applyProtection="1">
      <alignment horizontal="left" vertical="center" wrapText="1"/>
      <protection locked="0"/>
    </xf>
    <xf numFmtId="0" fontId="17" fillId="0" borderId="86" xfId="0" applyFont="1" applyFill="1" applyBorder="1" applyAlignment="1" applyProtection="1">
      <alignment horizontal="left" vertical="center" wrapText="1"/>
      <protection locked="0"/>
    </xf>
    <xf numFmtId="0" fontId="17" fillId="0" borderId="44" xfId="0" applyFont="1" applyFill="1" applyBorder="1" applyAlignment="1" applyProtection="1">
      <alignment horizontal="left" vertical="center" wrapText="1"/>
      <protection locked="0"/>
    </xf>
    <xf numFmtId="8" fontId="17" fillId="0" borderId="44" xfId="0" applyNumberFormat="1" applyFont="1" applyFill="1" applyBorder="1" applyAlignment="1" applyProtection="1">
      <alignment horizontal="right" vertical="center"/>
      <protection locked="0"/>
    </xf>
    <xf numFmtId="0" fontId="16" fillId="4" borderId="2" xfId="0" applyFont="1" applyFill="1" applyBorder="1" applyAlignment="1" applyProtection="1">
      <alignment horizontal="left" vertical="center" wrapText="1"/>
    </xf>
    <xf numFmtId="0" fontId="16" fillId="4" borderId="49" xfId="0" applyFont="1" applyFill="1" applyBorder="1" applyAlignment="1" applyProtection="1">
      <alignment horizontal="left" vertical="center" wrapText="1"/>
    </xf>
    <xf numFmtId="0" fontId="16" fillId="4" borderId="6" xfId="0" applyFont="1" applyFill="1" applyBorder="1" applyAlignment="1" applyProtection="1">
      <alignment horizontal="left" vertical="center" wrapText="1"/>
    </xf>
    <xf numFmtId="165" fontId="18" fillId="0" borderId="52" xfId="0" applyNumberFormat="1" applyFont="1" applyFill="1" applyBorder="1" applyAlignment="1" applyProtection="1">
      <alignment horizontal="center" vertical="center" wrapText="1"/>
      <protection locked="0"/>
    </xf>
    <xf numFmtId="165" fontId="18" fillId="0" borderId="4" xfId="0" applyNumberFormat="1" applyFont="1" applyFill="1" applyBorder="1" applyAlignment="1" applyProtection="1">
      <alignment horizontal="center" vertical="center" wrapText="1"/>
      <protection locked="0"/>
    </xf>
    <xf numFmtId="165" fontId="18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93" xfId="0" applyFont="1" applyFill="1" applyBorder="1" applyAlignment="1" applyProtection="1">
      <alignment horizontal="center" vertical="center" wrapText="1"/>
    </xf>
    <xf numFmtId="0" fontId="5" fillId="3" borderId="102" xfId="0" applyFont="1" applyFill="1" applyBorder="1" applyAlignment="1" applyProtection="1">
      <alignment horizontal="center" vertical="center" wrapText="1"/>
    </xf>
    <xf numFmtId="0" fontId="5" fillId="3" borderId="105" xfId="0" applyFont="1" applyFill="1" applyBorder="1" applyAlignment="1" applyProtection="1">
      <alignment horizontal="center" vertical="center" wrapText="1"/>
    </xf>
    <xf numFmtId="0" fontId="16" fillId="4" borderId="103" xfId="0" applyFont="1" applyFill="1" applyBorder="1" applyAlignment="1" applyProtection="1">
      <alignment horizontal="center" vertical="center" wrapText="1"/>
    </xf>
    <xf numFmtId="0" fontId="16" fillId="4" borderId="1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25" xfId="0" applyFont="1" applyFill="1" applyBorder="1" applyAlignment="1" applyProtection="1">
      <alignment horizontal="center" vertical="center" wrapText="1"/>
    </xf>
    <xf numFmtId="0" fontId="16" fillId="4" borderId="0" xfId="0" applyFont="1" applyFill="1" applyBorder="1" applyAlignment="1" applyProtection="1">
      <alignment horizontal="center" vertical="center" wrapText="1"/>
    </xf>
    <xf numFmtId="0" fontId="16" fillId="4" borderId="22" xfId="0" applyFont="1" applyFill="1" applyBorder="1" applyAlignment="1" applyProtection="1">
      <alignment horizontal="center" vertical="center" wrapText="1"/>
    </xf>
    <xf numFmtId="0" fontId="16" fillId="4" borderId="98" xfId="0" applyFont="1" applyFill="1" applyBorder="1" applyAlignment="1" applyProtection="1">
      <alignment horizontal="center" vertical="center" wrapText="1"/>
    </xf>
    <xf numFmtId="0" fontId="16" fillId="4" borderId="99" xfId="0" applyFont="1" applyFill="1" applyBorder="1" applyAlignment="1" applyProtection="1">
      <alignment horizontal="center" vertical="center" wrapText="1"/>
    </xf>
    <xf numFmtId="0" fontId="16" fillId="4" borderId="107" xfId="0" applyFont="1" applyFill="1" applyBorder="1" applyAlignment="1" applyProtection="1">
      <alignment horizontal="center" vertical="center" wrapText="1"/>
    </xf>
    <xf numFmtId="0" fontId="5" fillId="3" borderId="103" xfId="0" applyFont="1" applyFill="1" applyBorder="1" applyAlignment="1" applyProtection="1">
      <alignment horizontal="center" vertical="center" wrapText="1"/>
    </xf>
    <xf numFmtId="0" fontId="5" fillId="3" borderId="104" xfId="0" applyFont="1" applyFill="1" applyBorder="1" applyAlignment="1" applyProtection="1">
      <alignment horizontal="center" vertical="center" wrapText="1"/>
    </xf>
    <xf numFmtId="0" fontId="5" fillId="3" borderId="35" xfId="0" applyFont="1" applyFill="1" applyBorder="1" applyAlignment="1" applyProtection="1">
      <alignment horizontal="center" vertical="center" wrapText="1"/>
    </xf>
    <xf numFmtId="0" fontId="16" fillId="4" borderId="36" xfId="0" applyFont="1" applyFill="1" applyBorder="1" applyAlignment="1" applyProtection="1">
      <alignment horizontal="center" vertical="center" wrapText="1"/>
    </xf>
    <xf numFmtId="0" fontId="16" fillId="4" borderId="37" xfId="0" applyFont="1" applyFill="1" applyBorder="1" applyAlignment="1" applyProtection="1">
      <alignment horizontal="center" vertical="center" wrapText="1"/>
    </xf>
    <xf numFmtId="0" fontId="16" fillId="4" borderId="93" xfId="0" applyFont="1" applyFill="1" applyBorder="1" applyAlignment="1" applyProtection="1">
      <alignment horizontal="center" vertical="center" wrapText="1"/>
    </xf>
    <xf numFmtId="0" fontId="16" fillId="4" borderId="89" xfId="0" applyFont="1" applyFill="1" applyBorder="1" applyAlignment="1" applyProtection="1">
      <alignment horizontal="center" vertical="center" wrapText="1"/>
    </xf>
    <xf numFmtId="14" fontId="17" fillId="0" borderId="2" xfId="0" applyNumberFormat="1" applyFont="1" applyFill="1" applyBorder="1" applyAlignment="1" applyProtection="1">
      <alignment horizontal="center" vertical="center" wrapText="1"/>
      <protection locked="0"/>
    </xf>
    <xf numFmtId="14" fontId="17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13" fillId="7" borderId="79" xfId="2" applyFont="1" applyFill="1" applyBorder="1" applyAlignment="1">
      <alignment horizontal="center" vertical="center"/>
    </xf>
    <xf numFmtId="0" fontId="13" fillId="7" borderId="80" xfId="2" applyFont="1" applyFill="1" applyBorder="1" applyAlignment="1">
      <alignment horizontal="center" vertical="center"/>
    </xf>
    <xf numFmtId="0" fontId="16" fillId="4" borderId="2" xfId="0" applyFont="1" applyFill="1" applyBorder="1" applyAlignment="1" applyProtection="1">
      <alignment horizontal="center" vertical="center" wrapText="1"/>
    </xf>
    <xf numFmtId="0" fontId="16" fillId="4" borderId="49" xfId="0" applyFont="1" applyFill="1" applyBorder="1" applyAlignment="1" applyProtection="1">
      <alignment horizontal="center" vertical="center" wrapText="1"/>
    </xf>
    <xf numFmtId="0" fontId="16" fillId="4" borderId="6" xfId="0" applyFont="1" applyFill="1" applyBorder="1" applyAlignment="1" applyProtection="1">
      <alignment horizontal="center" vertical="center" wrapText="1"/>
    </xf>
    <xf numFmtId="0" fontId="16" fillId="4" borderId="4" xfId="0" applyFont="1" applyFill="1" applyBorder="1" applyAlignment="1" applyProtection="1">
      <alignment horizontal="center" vertical="center"/>
    </xf>
    <xf numFmtId="0" fontId="16" fillId="4" borderId="26" xfId="0" applyFont="1" applyFill="1" applyBorder="1" applyAlignment="1" applyProtection="1">
      <alignment horizontal="right" vertical="center" wrapText="1"/>
    </xf>
    <xf numFmtId="0" fontId="16" fillId="4" borderId="85" xfId="0" applyFont="1" applyFill="1" applyBorder="1" applyAlignment="1" applyProtection="1">
      <alignment horizontal="right" vertical="center" wrapText="1"/>
    </xf>
    <xf numFmtId="0" fontId="16" fillId="4" borderId="27" xfId="0" applyFont="1" applyFill="1" applyBorder="1" applyAlignment="1" applyProtection="1">
      <alignment horizontal="right" vertical="center" wrapText="1"/>
    </xf>
    <xf numFmtId="0" fontId="16" fillId="4" borderId="25" xfId="0" applyFont="1" applyFill="1" applyBorder="1" applyAlignment="1" applyProtection="1">
      <alignment horizontal="right" vertical="center" wrapText="1"/>
    </xf>
    <xf numFmtId="0" fontId="16" fillId="4" borderId="0" xfId="0" applyFont="1" applyFill="1" applyBorder="1" applyAlignment="1" applyProtection="1">
      <alignment horizontal="right" vertical="center" wrapText="1"/>
    </xf>
    <xf numFmtId="0" fontId="16" fillId="4" borderId="23" xfId="0" applyFont="1" applyFill="1" applyBorder="1" applyAlignment="1" applyProtection="1">
      <alignment horizontal="right" vertical="center" wrapText="1"/>
    </xf>
    <xf numFmtId="0" fontId="16" fillId="4" borderId="88" xfId="0" applyFont="1" applyFill="1" applyBorder="1" applyAlignment="1" applyProtection="1">
      <alignment horizontal="right" vertical="center" wrapText="1"/>
    </xf>
    <xf numFmtId="0" fontId="16" fillId="4" borderId="24" xfId="0" applyFont="1" applyFill="1" applyBorder="1" applyAlignment="1" applyProtection="1">
      <alignment horizontal="right" vertical="center" wrapText="1"/>
    </xf>
    <xf numFmtId="0" fontId="1" fillId="0" borderId="7" xfId="0" applyFont="1" applyFill="1" applyBorder="1" applyAlignment="1" applyProtection="1">
      <alignment horizontal="center" vertical="center" wrapText="1"/>
      <protection locked="0"/>
    </xf>
    <xf numFmtId="0" fontId="1" fillId="0" borderId="8" xfId="0" applyFont="1" applyFill="1" applyBorder="1" applyAlignment="1" applyProtection="1">
      <alignment horizontal="center" vertical="center" wrapText="1"/>
      <protection locked="0"/>
    </xf>
    <xf numFmtId="0" fontId="4" fillId="0" borderId="101" xfId="0" applyFont="1" applyBorder="1" applyAlignment="1" applyProtection="1">
      <alignment horizontal="center" vertical="center" wrapText="1"/>
      <protection locked="0"/>
    </xf>
    <xf numFmtId="0" fontId="4" fillId="0" borderId="102" xfId="0" applyFont="1" applyBorder="1" applyAlignment="1" applyProtection="1">
      <alignment horizontal="center" vertical="center" wrapText="1"/>
      <protection locked="0"/>
    </xf>
    <xf numFmtId="3" fontId="28" fillId="0" borderId="76" xfId="4" applyNumberFormat="1" applyFont="1" applyBorder="1" applyAlignment="1">
      <alignment horizontal="right" vertical="center"/>
    </xf>
    <xf numFmtId="0" fontId="12" fillId="0" borderId="78" xfId="4" applyFont="1" applyBorder="1"/>
    <xf numFmtId="0" fontId="12" fillId="0" borderId="77" xfId="4" applyFont="1" applyBorder="1"/>
    <xf numFmtId="0" fontId="29" fillId="0" borderId="0" xfId="4" applyAlignment="1">
      <alignment horizontal="center"/>
    </xf>
    <xf numFmtId="0" fontId="36" fillId="0" borderId="0" xfId="0" applyFont="1"/>
    <xf numFmtId="0" fontId="6" fillId="14" borderId="109" xfId="0" applyFont="1" applyFill="1" applyBorder="1" applyAlignment="1">
      <alignment horizontal="left" vertical="center" wrapText="1" readingOrder="1"/>
    </xf>
    <xf numFmtId="0" fontId="6" fillId="14" borderId="110" xfId="0" applyFont="1" applyFill="1" applyBorder="1" applyAlignment="1">
      <alignment horizontal="left" vertical="center" wrapText="1" readingOrder="1"/>
    </xf>
    <xf numFmtId="0" fontId="37" fillId="15" borderId="0" xfId="0" applyFont="1" applyFill="1" applyAlignment="1" applyProtection="1">
      <alignment horizontal="center" vertical="center" wrapText="1" readingOrder="1"/>
      <protection locked="0"/>
    </xf>
    <xf numFmtId="0" fontId="11" fillId="0" borderId="0" xfId="0" applyFont="1" applyAlignment="1">
      <alignment horizontal="center" vertical="center"/>
    </xf>
    <xf numFmtId="0" fontId="21" fillId="0" borderId="111" xfId="0" applyFont="1" applyBorder="1" applyAlignment="1">
      <alignment horizontal="left" vertical="center" wrapText="1"/>
    </xf>
    <xf numFmtId="0" fontId="21" fillId="0" borderId="112" xfId="0" applyFont="1" applyBorder="1" applyAlignment="1">
      <alignment horizontal="left" vertical="center" wrapText="1"/>
    </xf>
    <xf numFmtId="0" fontId="21" fillId="0" borderId="113" xfId="0" applyFont="1" applyBorder="1" applyAlignment="1">
      <alignment horizontal="left" vertical="center" wrapText="1"/>
    </xf>
    <xf numFmtId="0" fontId="22" fillId="0" borderId="114" xfId="0" applyFont="1" applyBorder="1" applyAlignment="1">
      <alignment horizontal="left" vertical="center" wrapText="1"/>
    </xf>
    <xf numFmtId="0" fontId="22" fillId="0" borderId="115" xfId="0" applyFont="1" applyBorder="1" applyAlignment="1">
      <alignment horizontal="left" vertical="center" wrapText="1"/>
    </xf>
    <xf numFmtId="0" fontId="22" fillId="0" borderId="116" xfId="0" applyFont="1" applyBorder="1" applyAlignment="1">
      <alignment horizontal="left" vertical="center" wrapText="1"/>
    </xf>
    <xf numFmtId="0" fontId="3" fillId="6" borderId="4" xfId="0" applyFont="1" applyFill="1" applyBorder="1" applyAlignment="1" applyProtection="1">
      <alignment horizontal="center" vertical="center"/>
    </xf>
    <xf numFmtId="0" fontId="3" fillId="0" borderId="49" xfId="0" applyFont="1" applyBorder="1" applyAlignment="1" applyProtection="1">
      <alignment horizontal="center" vertical="center" wrapText="1"/>
      <protection locked="0"/>
    </xf>
    <xf numFmtId="0" fontId="3" fillId="6" borderId="49" xfId="0" applyFont="1" applyFill="1" applyBorder="1" applyAlignment="1" applyProtection="1">
      <alignment vertical="center" wrapText="1"/>
    </xf>
    <xf numFmtId="0" fontId="4" fillId="0" borderId="36" xfId="0" applyFont="1" applyBorder="1" applyAlignment="1" applyProtection="1">
      <alignment vertical="center" wrapText="1"/>
      <protection locked="0"/>
    </xf>
    <xf numFmtId="0" fontId="4" fillId="0" borderId="84" xfId="0" applyFont="1" applyBorder="1" applyAlignment="1" applyProtection="1">
      <alignment vertical="center" wrapText="1"/>
      <protection locked="0"/>
    </xf>
    <xf numFmtId="0" fontId="4" fillId="0" borderId="59" xfId="0" applyFont="1" applyBorder="1" applyAlignment="1" applyProtection="1">
      <alignment horizontal="center" vertical="center" wrapText="1"/>
      <protection locked="0"/>
    </xf>
    <xf numFmtId="0" fontId="4" fillId="0" borderId="117" xfId="0" applyFont="1" applyBorder="1" applyAlignment="1" applyProtection="1">
      <alignment horizontal="center" vertical="center" wrapText="1"/>
      <protection locked="0"/>
    </xf>
    <xf numFmtId="0" fontId="4" fillId="0" borderId="118" xfId="0" applyFont="1" applyBorder="1" applyAlignment="1" applyProtection="1">
      <alignment horizontal="center" vertical="center" wrapText="1"/>
      <protection locked="0"/>
    </xf>
    <xf numFmtId="0" fontId="6" fillId="14" borderId="119" xfId="0" applyFont="1" applyFill="1" applyBorder="1" applyAlignment="1">
      <alignment horizontal="left" vertical="center" wrapText="1" readingOrder="1"/>
    </xf>
    <xf numFmtId="0" fontId="6" fillId="14" borderId="120" xfId="0" applyFont="1" applyFill="1" applyBorder="1" applyAlignment="1">
      <alignment horizontal="left" vertical="center" wrapText="1" readingOrder="1"/>
    </xf>
    <xf numFmtId="0" fontId="8" fillId="2" borderId="121" xfId="0" applyFont="1" applyFill="1" applyBorder="1" applyAlignment="1" applyProtection="1">
      <alignment horizontal="center" vertical="center" wrapText="1" readingOrder="1"/>
      <protection locked="0"/>
    </xf>
    <xf numFmtId="0" fontId="8" fillId="2" borderId="20" xfId="0" applyFont="1" applyFill="1" applyBorder="1" applyAlignment="1" applyProtection="1">
      <alignment horizontal="center" vertical="center" wrapText="1" readingOrder="1"/>
      <protection locked="0"/>
    </xf>
    <xf numFmtId="0" fontId="8" fillId="2" borderId="122" xfId="0" applyFont="1" applyFill="1" applyBorder="1" applyAlignment="1" applyProtection="1">
      <alignment horizontal="center" vertical="center" wrapText="1" readingOrder="1"/>
      <protection locked="0"/>
    </xf>
    <xf numFmtId="0" fontId="24" fillId="0" borderId="0" xfId="0" applyFont="1" applyBorder="1" applyAlignment="1" applyProtection="1">
      <alignment horizontal="justify" vertical="top" wrapText="1"/>
    </xf>
    <xf numFmtId="0" fontId="9" fillId="0" borderId="13" xfId="0" applyFont="1" applyFill="1" applyBorder="1" applyAlignment="1" applyProtection="1">
      <alignment horizontal="right" vertical="justify" wrapText="1"/>
    </xf>
    <xf numFmtId="0" fontId="9" fillId="0" borderId="14" xfId="0" applyFont="1" applyFill="1" applyBorder="1" applyAlignment="1" applyProtection="1">
      <alignment horizontal="right" vertical="justify" wrapText="1"/>
    </xf>
    <xf numFmtId="14" fontId="3" fillId="0" borderId="14" xfId="0" applyNumberFormat="1" applyFont="1" applyFill="1" applyBorder="1" applyAlignment="1" applyProtection="1">
      <alignment horizontal="center" vertical="justify" wrapText="1"/>
      <protection locked="0"/>
    </xf>
    <xf numFmtId="0" fontId="9" fillId="0" borderId="123" xfId="0" applyFont="1" applyFill="1" applyBorder="1" applyAlignment="1" applyProtection="1">
      <alignment horizontal="right" vertical="center" wrapText="1" readingOrder="1"/>
    </xf>
    <xf numFmtId="0" fontId="9" fillId="0" borderId="99" xfId="0" applyFont="1" applyFill="1" applyBorder="1" applyAlignment="1" applyProtection="1">
      <alignment horizontal="right" vertical="center" wrapText="1" readingOrder="1"/>
    </xf>
    <xf numFmtId="0" fontId="10" fillId="0" borderId="124" xfId="0" applyFont="1" applyFill="1" applyBorder="1" applyAlignment="1" applyProtection="1">
      <alignment horizontal="center" vertical="center"/>
      <protection locked="0"/>
    </xf>
    <xf numFmtId="0" fontId="6" fillId="0" borderId="125" xfId="0" applyFont="1" applyFill="1" applyBorder="1" applyAlignment="1" applyProtection="1">
      <alignment vertical="distributed"/>
    </xf>
    <xf numFmtId="0" fontId="6" fillId="0" borderId="126" xfId="0" applyFont="1" applyFill="1" applyBorder="1" applyAlignment="1" applyProtection="1">
      <alignment vertical="distributed"/>
    </xf>
    <xf numFmtId="0" fontId="3" fillId="0" borderId="126" xfId="0" applyFont="1" applyFill="1" applyBorder="1" applyAlignment="1" applyProtection="1">
      <alignment vertical="center" wrapText="1"/>
      <protection locked="0"/>
    </xf>
    <xf numFmtId="0" fontId="6" fillId="0" borderId="13" xfId="0" applyFont="1" applyFill="1" applyBorder="1" applyAlignment="1" applyProtection="1">
      <alignment vertical="distributed"/>
    </xf>
    <xf numFmtId="0" fontId="6" fillId="0" borderId="14" xfId="0" applyFont="1" applyFill="1" applyBorder="1" applyAlignment="1" applyProtection="1">
      <alignment vertical="distributed"/>
    </xf>
    <xf numFmtId="0" fontId="3" fillId="0" borderId="14" xfId="0" applyFont="1" applyFill="1" applyBorder="1" applyAlignment="1" applyProtection="1">
      <alignment vertical="center" wrapText="1"/>
      <protection locked="0"/>
    </xf>
    <xf numFmtId="0" fontId="6" fillId="2" borderId="127" xfId="0" applyFont="1" applyFill="1" applyBorder="1" applyAlignment="1" applyProtection="1">
      <alignment horizontal="right" vertical="distributed" wrapText="1"/>
    </xf>
    <xf numFmtId="0" fontId="6" fillId="2" borderId="9" xfId="0" applyFont="1" applyFill="1" applyBorder="1" applyAlignment="1" applyProtection="1">
      <alignment horizontal="right" vertical="distributed" wrapText="1"/>
    </xf>
    <xf numFmtId="0" fontId="3" fillId="0" borderId="128" xfId="0" applyFont="1" applyFill="1" applyBorder="1" applyAlignment="1" applyProtection="1">
      <alignment vertical="center" wrapText="1"/>
      <protection locked="0"/>
    </xf>
    <xf numFmtId="0" fontId="3" fillId="0" borderId="129" xfId="0" applyFont="1" applyFill="1" applyBorder="1" applyAlignment="1" applyProtection="1">
      <alignment vertical="center" wrapText="1"/>
      <protection locked="0"/>
    </xf>
    <xf numFmtId="14" fontId="3" fillId="0" borderId="129" xfId="0" applyNumberFormat="1" applyFont="1" applyFill="1" applyBorder="1" applyAlignment="1" applyProtection="1">
      <alignment horizontal="center" vertical="justify" wrapText="1"/>
      <protection locked="0"/>
    </xf>
    <xf numFmtId="0" fontId="10" fillId="0" borderId="130" xfId="0" applyFont="1" applyFill="1" applyBorder="1" applyAlignment="1" applyProtection="1">
      <alignment horizontal="center" vertical="center"/>
      <protection locked="0"/>
    </xf>
    <xf numFmtId="0" fontId="1" fillId="0" borderId="57" xfId="0" applyFont="1" applyFill="1" applyBorder="1" applyAlignment="1" applyProtection="1">
      <alignment horizontal="center" vertical="center" wrapText="1"/>
      <protection locked="0"/>
    </xf>
    <xf numFmtId="0" fontId="3" fillId="6" borderId="131" xfId="0" applyFont="1" applyFill="1" applyBorder="1" applyAlignment="1" applyProtection="1">
      <alignment horizontal="center" vertical="center" wrapText="1"/>
    </xf>
    <xf numFmtId="0" fontId="32" fillId="13" borderId="132" xfId="1" applyFont="1" applyFill="1" applyBorder="1" applyAlignment="1" applyProtection="1">
      <alignment vertical="center"/>
      <protection locked="0"/>
    </xf>
    <xf numFmtId="0" fontId="3" fillId="6" borderId="105" xfId="0" applyFont="1" applyFill="1" applyBorder="1" applyAlignment="1" applyProtection="1">
      <alignment horizontal="center" vertical="center" wrapText="1"/>
    </xf>
    <xf numFmtId="0" fontId="4" fillId="0" borderId="105" xfId="0" applyFont="1" applyBorder="1" applyAlignment="1" applyProtection="1">
      <alignment horizontal="center" vertical="center" wrapText="1"/>
      <protection locked="0"/>
    </xf>
    <xf numFmtId="0" fontId="21" fillId="0" borderId="133" xfId="0" applyFont="1" applyBorder="1" applyAlignment="1" applyProtection="1">
      <alignment horizontal="left" vertical="center" wrapText="1"/>
    </xf>
    <xf numFmtId="0" fontId="17" fillId="0" borderId="91" xfId="0" applyFont="1" applyFill="1" applyBorder="1" applyAlignment="1" applyProtection="1">
      <alignment horizontal="left" vertical="center" wrapText="1"/>
      <protection locked="0"/>
    </xf>
    <xf numFmtId="0" fontId="17" fillId="0" borderId="124" xfId="0" applyFont="1" applyFill="1" applyBorder="1" applyAlignment="1" applyProtection="1">
      <alignment horizontal="left" vertical="center" wrapText="1"/>
      <protection locked="0"/>
    </xf>
    <xf numFmtId="0" fontId="17" fillId="0" borderId="130" xfId="0" applyFont="1" applyFill="1" applyBorder="1" applyAlignment="1" applyProtection="1">
      <alignment horizontal="left" vertical="center" wrapText="1"/>
      <protection locked="0"/>
    </xf>
  </cellXfs>
  <cellStyles count="5">
    <cellStyle name="Currency 2" xfId="3" xr:uid="{00000000-0005-0000-0000-000000000000}"/>
    <cellStyle name="Hyperlink" xfId="1" builtinId="8"/>
    <cellStyle name="Normal" xfId="0" builtinId="0"/>
    <cellStyle name="Normal 2" xfId="2" xr:uid="{00000000-0005-0000-0000-000003000000}"/>
    <cellStyle name="Normal 3" xfId="4" xr:uid="{7F5378F6-4050-44CC-872B-71E8B37B001F}"/>
  </cellStyles>
  <dxfs count="0"/>
  <tableStyles count="0" defaultTableStyle="TableStyleMedium2" defaultPivotStyle="PivotStyleLight16"/>
  <colors>
    <mruColors>
      <color rgb="FFF9B073"/>
      <color rgb="FFFFFFE5"/>
      <color rgb="FFFF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373380</xdr:colOff>
          <xdr:row>0</xdr:row>
          <xdr:rowOff>0</xdr:rowOff>
        </xdr:from>
        <xdr:to>
          <xdr:col>8</xdr:col>
          <xdr:colOff>190500</xdr:colOff>
          <xdr:row>0</xdr:row>
          <xdr:rowOff>342900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84668</xdr:colOff>
      <xdr:row>0</xdr:row>
      <xdr:rowOff>0</xdr:rowOff>
    </xdr:from>
    <xdr:to>
      <xdr:col>1</xdr:col>
      <xdr:colOff>1197535</xdr:colOff>
      <xdr:row>0</xdr:row>
      <xdr:rowOff>360482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6335" y="0"/>
          <a:ext cx="1120487" cy="37191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roup/n/g/ngac/NGAC/Procedimentos%20Curso/2024/CPublico%2004-NGAC-2024_Azoto_Gases_SLC/10-Notas%20Encomenda/Nota_Encomenda_Ar_Liquido_IST_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_Nota Encomenda_IST"/>
      <sheetName val="Sheet1"/>
    </sheetNames>
    <sheetDataSet>
      <sheetData sheetId="0"/>
      <sheetData sheetId="1">
        <row r="39">
          <cell r="C39" t="str">
            <v>DIOXIDO DE CARBONO N38 Garrafa 50L</v>
          </cell>
        </row>
        <row r="44">
          <cell r="C44" t="str">
            <v>ETANO N45 Garrafa sifão 50L</v>
          </cell>
        </row>
        <row r="54">
          <cell r="C54" t="str">
            <v>ALPHAGAZ 2 HIDROGENIO Garrafa Smartop 50L 200 bar</v>
          </cell>
        </row>
        <row r="56">
          <cell r="C56" t="str">
            <v>ALPHAGAZ Mix CH4/Ar 10/90 Garrafa Smartop 50L 200 bar</v>
          </cell>
        </row>
        <row r="57">
          <cell r="C57" t="str">
            <v>ALPHAGAZ Mix H2 5%/Ar Garrafa Smartop 50L 200 bar</v>
          </cell>
        </row>
        <row r="58">
          <cell r="C58" t="str">
            <v>ARCAL Chrome Garrafa Smartop 50L 200 bar</v>
          </cell>
        </row>
        <row r="59">
          <cell r="C59" t="str">
            <v>ARCAL Speed Garrafa Smartop 50L 200 bar</v>
          </cell>
        </row>
        <row r="60">
          <cell r="C60" t="str">
            <v>ARCAL Force Garrafa Smartop 50L 200 bar</v>
          </cell>
        </row>
        <row r="61">
          <cell r="C61" t="str">
            <v>OXIGENIO Garrafa 50L 200 bar</v>
          </cell>
        </row>
        <row r="64">
          <cell r="C64" t="str">
            <v>ALPHAGAZ 2 OXIGENIO Garrafa Smartop 50L 200 bar</v>
          </cell>
        </row>
        <row r="65">
          <cell r="C65" t="str">
            <v>PROPANO N35 Garrafa 50L</v>
          </cell>
        </row>
        <row r="66">
          <cell r="C66" t="str">
            <v>ALPHAGAZ 1 N2O Garrafa 50L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77"/>
  <sheetViews>
    <sheetView showGridLines="0" tabSelected="1" zoomScale="90" zoomScaleNormal="90" workbookViewId="0">
      <selection activeCell="L21" sqref="L21"/>
    </sheetView>
  </sheetViews>
  <sheetFormatPr defaultRowHeight="14.4" x14ac:dyDescent="0.3"/>
  <cols>
    <col min="1" max="1" width="3" customWidth="1"/>
    <col min="2" max="2" width="41.44140625" customWidth="1"/>
    <col min="3" max="3" width="3.21875" style="2" customWidth="1"/>
    <col min="4" max="4" width="3.5546875" customWidth="1"/>
    <col min="5" max="5" width="8.6640625" customWidth="1"/>
    <col min="6" max="6" width="12" customWidth="1"/>
    <col min="7" max="7" width="11.109375" customWidth="1"/>
    <col min="8" max="8" width="9.88671875" customWidth="1"/>
    <col min="9" max="9" width="10.77734375" customWidth="1"/>
    <col min="10" max="10" width="2.5546875" customWidth="1"/>
    <col min="11" max="11" width="10.6640625" bestFit="1" customWidth="1"/>
  </cols>
  <sheetData>
    <row r="1" spans="1:27" ht="30.6" customHeight="1" thickBot="1" x14ac:dyDescent="0.75">
      <c r="A1" s="1"/>
      <c r="B1" s="92"/>
      <c r="C1" s="93"/>
      <c r="D1" s="94"/>
      <c r="E1" s="94"/>
      <c r="F1" s="95"/>
      <c r="G1" s="123"/>
      <c r="H1" s="124"/>
      <c r="I1" s="124"/>
      <c r="J1" s="125"/>
      <c r="K1" s="2"/>
    </row>
    <row r="2" spans="1:27" ht="11.4" customHeight="1" thickBot="1" x14ac:dyDescent="0.35">
      <c r="A2" s="1"/>
      <c r="B2" s="126" t="s">
        <v>165</v>
      </c>
      <c r="C2" s="127"/>
      <c r="D2" s="127"/>
      <c r="E2" s="127"/>
      <c r="F2" s="127"/>
      <c r="G2" s="127"/>
      <c r="H2" s="127"/>
      <c r="I2" s="127"/>
      <c r="J2" s="128"/>
      <c r="K2" s="2"/>
    </row>
    <row r="3" spans="1:27" ht="12" customHeight="1" x14ac:dyDescent="0.3">
      <c r="A3" s="1"/>
      <c r="B3" s="113" t="s">
        <v>166</v>
      </c>
      <c r="C3" s="114"/>
      <c r="D3" s="115"/>
      <c r="E3" s="115"/>
      <c r="F3" s="115"/>
      <c r="G3" s="244"/>
      <c r="H3" s="245"/>
      <c r="I3" s="246"/>
      <c r="J3" s="252"/>
      <c r="K3" s="3"/>
    </row>
    <row r="4" spans="1:27" ht="12" customHeight="1" x14ac:dyDescent="0.3">
      <c r="A4" s="1"/>
      <c r="B4" s="111" t="s">
        <v>167</v>
      </c>
      <c r="C4" s="112"/>
      <c r="D4" s="116"/>
      <c r="E4" s="117"/>
      <c r="F4" s="118"/>
      <c r="G4" s="247"/>
      <c r="H4" s="248"/>
      <c r="I4" s="249"/>
      <c r="J4" s="253"/>
      <c r="K4" s="3"/>
    </row>
    <row r="5" spans="1:27" ht="12" customHeight="1" x14ac:dyDescent="0.3">
      <c r="A5" s="1"/>
      <c r="B5" s="109" t="s">
        <v>5</v>
      </c>
      <c r="C5" s="110"/>
      <c r="D5" s="119"/>
      <c r="E5" s="117"/>
      <c r="F5" s="118"/>
      <c r="G5" s="238"/>
      <c r="H5" s="239"/>
      <c r="I5" s="240"/>
      <c r="J5" s="254"/>
      <c r="K5" s="3"/>
    </row>
    <row r="6" spans="1:27" ht="15" thickBot="1" x14ac:dyDescent="0.35">
      <c r="A6" s="1"/>
      <c r="B6" s="107" t="s">
        <v>0</v>
      </c>
      <c r="C6" s="108"/>
      <c r="D6" s="120"/>
      <c r="E6" s="121"/>
      <c r="F6" s="122"/>
      <c r="G6" s="241"/>
      <c r="H6" s="242"/>
      <c r="I6" s="243"/>
      <c r="J6" s="255"/>
      <c r="K6" s="3"/>
    </row>
    <row r="7" spans="1:27" ht="15" customHeight="1" x14ac:dyDescent="0.3">
      <c r="A7" s="1"/>
      <c r="B7" s="250" t="s">
        <v>2</v>
      </c>
      <c r="C7" s="251"/>
      <c r="D7" s="205"/>
      <c r="E7" s="206"/>
      <c r="F7" s="206"/>
      <c r="G7" s="206"/>
      <c r="H7" s="206"/>
      <c r="I7" s="206"/>
      <c r="J7" s="256"/>
      <c r="K7" s="2"/>
    </row>
    <row r="8" spans="1:27" ht="11.4" customHeight="1" x14ac:dyDescent="0.3">
      <c r="A8" s="1"/>
      <c r="B8" s="87" t="s">
        <v>3</v>
      </c>
      <c r="C8" s="84"/>
      <c r="D8" s="104" t="s">
        <v>4</v>
      </c>
      <c r="E8" s="106"/>
      <c r="F8" s="105"/>
      <c r="G8" s="224" t="s">
        <v>9</v>
      </c>
      <c r="H8" s="104" t="s">
        <v>6</v>
      </c>
      <c r="I8" s="106"/>
      <c r="J8" s="257"/>
      <c r="K8" s="2"/>
    </row>
    <row r="9" spans="1:27" ht="20.100000000000001" customHeight="1" x14ac:dyDescent="0.3">
      <c r="A9" s="1"/>
      <c r="B9" s="77"/>
      <c r="C9" s="85"/>
      <c r="D9" s="101"/>
      <c r="E9" s="225"/>
      <c r="F9" s="102"/>
      <c r="G9" s="86"/>
      <c r="H9" s="103" t="s">
        <v>156</v>
      </c>
      <c r="I9" s="101"/>
      <c r="J9" s="258" t="str">
        <f>HYPERLINK("#H12",CHAR(128))</f>
        <v>€</v>
      </c>
      <c r="K9" s="2"/>
    </row>
    <row r="10" spans="1:27" ht="9.9" customHeight="1" x14ac:dyDescent="0.3">
      <c r="A10" s="1"/>
      <c r="B10" s="87" t="s">
        <v>7</v>
      </c>
      <c r="C10" s="226"/>
      <c r="D10" s="104" t="s">
        <v>8</v>
      </c>
      <c r="E10" s="106"/>
      <c r="F10" s="106"/>
      <c r="G10" s="105"/>
      <c r="H10" s="104"/>
      <c r="I10" s="106"/>
      <c r="J10" s="259"/>
      <c r="K10" s="2"/>
    </row>
    <row r="11" spans="1:27" ht="15" customHeight="1" thickBot="1" x14ac:dyDescent="0.35">
      <c r="A11" s="1"/>
      <c r="B11" s="227"/>
      <c r="C11" s="228"/>
      <c r="D11" s="231"/>
      <c r="E11" s="229"/>
      <c r="F11" s="229"/>
      <c r="G11" s="230"/>
      <c r="H11" s="207"/>
      <c r="I11" s="208"/>
      <c r="J11" s="260"/>
      <c r="K11" s="2"/>
    </row>
    <row r="12" spans="1:27" ht="12" customHeight="1" thickBot="1" x14ac:dyDescent="0.35">
      <c r="A12" s="1"/>
      <c r="B12" s="96" t="s">
        <v>1</v>
      </c>
      <c r="C12" s="97"/>
      <c r="D12" s="97"/>
      <c r="E12" s="97"/>
      <c r="F12" s="98"/>
      <c r="G12" s="234"/>
      <c r="H12" s="235"/>
      <c r="I12" s="235"/>
      <c r="J12" s="236"/>
      <c r="K12" s="4"/>
    </row>
    <row r="13" spans="1:27" s="2" customFormat="1" ht="13.8" customHeight="1" thickBot="1" x14ac:dyDescent="0.35">
      <c r="A13" s="213"/>
      <c r="B13" s="214" t="s">
        <v>168</v>
      </c>
      <c r="C13" s="215"/>
      <c r="D13" s="215"/>
      <c r="E13" s="215"/>
      <c r="F13" s="215"/>
      <c r="G13" s="232"/>
      <c r="H13" s="232"/>
      <c r="I13" s="233"/>
      <c r="J13" s="216"/>
      <c r="K13" s="217"/>
      <c r="L13" s="213"/>
      <c r="M13" s="213"/>
      <c r="N13" s="213"/>
      <c r="O13" s="213"/>
      <c r="P13" s="213"/>
      <c r="Q13" s="213"/>
      <c r="R13" s="213"/>
      <c r="S13" s="213"/>
      <c r="T13" s="213"/>
      <c r="U13" s="213"/>
      <c r="V13" s="213"/>
      <c r="W13" s="213"/>
      <c r="X13" s="213"/>
      <c r="Y13" s="213"/>
      <c r="Z13" s="213"/>
      <c r="AA13" s="213"/>
    </row>
    <row r="14" spans="1:27" s="2" customFormat="1" ht="12" customHeight="1" x14ac:dyDescent="0.3">
      <c r="A14" s="213"/>
      <c r="B14" s="218" t="s">
        <v>169</v>
      </c>
      <c r="C14" s="219"/>
      <c r="D14" s="219"/>
      <c r="E14" s="219"/>
      <c r="F14" s="219"/>
      <c r="G14" s="219"/>
      <c r="H14" s="219"/>
      <c r="I14" s="220"/>
      <c r="J14" s="213"/>
      <c r="K14" s="213"/>
      <c r="L14" s="213"/>
      <c r="M14" s="213"/>
      <c r="N14" s="213"/>
      <c r="O14" s="213"/>
      <c r="P14" s="213"/>
      <c r="Q14" s="213"/>
      <c r="R14" s="213"/>
      <c r="S14" s="213"/>
      <c r="T14" s="213"/>
      <c r="U14" s="213"/>
      <c r="V14" s="213"/>
      <c r="W14" s="213"/>
      <c r="X14" s="213"/>
      <c r="Y14" s="213"/>
      <c r="Z14" s="213"/>
      <c r="AA14" s="213"/>
    </row>
    <row r="15" spans="1:27" s="2" customFormat="1" ht="12.6" customHeight="1" thickBot="1" x14ac:dyDescent="0.35">
      <c r="A15" s="213"/>
      <c r="B15" s="221" t="s">
        <v>170</v>
      </c>
      <c r="C15" s="222"/>
      <c r="D15" s="222"/>
      <c r="E15" s="222"/>
      <c r="F15" s="222"/>
      <c r="G15" s="222"/>
      <c r="H15" s="222"/>
      <c r="I15" s="223"/>
      <c r="J15" s="213"/>
      <c r="K15" s="213"/>
      <c r="L15" s="213"/>
      <c r="M15" s="213"/>
      <c r="N15" s="213"/>
      <c r="O15" s="213"/>
      <c r="P15" s="213"/>
      <c r="Q15" s="213"/>
      <c r="R15" s="213"/>
      <c r="S15" s="213"/>
      <c r="T15" s="213"/>
      <c r="U15" s="213"/>
      <c r="V15" s="213"/>
      <c r="W15" s="213"/>
      <c r="X15" s="213"/>
      <c r="Y15" s="213"/>
      <c r="Z15" s="213"/>
      <c r="AA15" s="213"/>
    </row>
    <row r="16" spans="1:27" ht="23.4" customHeight="1" x14ac:dyDescent="0.3">
      <c r="A16" s="1"/>
      <c r="B16" s="99" t="s">
        <v>10</v>
      </c>
      <c r="C16" s="100"/>
      <c r="D16" s="100"/>
      <c r="E16" s="100"/>
      <c r="F16" s="100"/>
      <c r="G16" s="100"/>
      <c r="H16" s="42" t="s">
        <v>31</v>
      </c>
      <c r="I16" s="26" t="s">
        <v>107</v>
      </c>
      <c r="J16" s="5"/>
      <c r="K16" s="2"/>
    </row>
    <row r="17" spans="1:12" ht="25.2" customHeight="1" x14ac:dyDescent="0.3">
      <c r="A17" s="1"/>
      <c r="B17" s="76" t="s">
        <v>11</v>
      </c>
      <c r="C17" s="67"/>
      <c r="D17" s="157" t="s">
        <v>12</v>
      </c>
      <c r="E17" s="157"/>
      <c r="F17" s="9" t="s">
        <v>27</v>
      </c>
      <c r="G17" s="9" t="s">
        <v>28</v>
      </c>
      <c r="H17" s="10" t="s">
        <v>13</v>
      </c>
      <c r="I17" s="78" t="s">
        <v>171</v>
      </c>
      <c r="J17" s="2"/>
      <c r="K17" s="2"/>
    </row>
    <row r="18" spans="1:12" ht="9.9" customHeight="1" x14ac:dyDescent="0.3">
      <c r="A18" s="1"/>
      <c r="B18" s="28" t="s">
        <v>157</v>
      </c>
      <c r="C18" s="68"/>
      <c r="D18" s="90" t="s">
        <v>14</v>
      </c>
      <c r="E18" s="91"/>
      <c r="F18" s="29">
        <v>19</v>
      </c>
      <c r="G18" s="30">
        <f>F18*6.7</f>
        <v>127.3</v>
      </c>
      <c r="H18" s="40"/>
      <c r="I18" s="8">
        <f>G18*H18</f>
        <v>0</v>
      </c>
      <c r="L18" s="24"/>
    </row>
    <row r="19" spans="1:12" ht="9.9" customHeight="1" x14ac:dyDescent="0.3">
      <c r="A19" s="1"/>
      <c r="B19" s="28" t="s">
        <v>153</v>
      </c>
      <c r="C19" s="69"/>
      <c r="D19" s="88" t="s">
        <v>14</v>
      </c>
      <c r="E19" s="89"/>
      <c r="F19" s="31">
        <v>23</v>
      </c>
      <c r="G19" s="30">
        <f>F19*6.5</f>
        <v>149.5</v>
      </c>
      <c r="H19" s="40"/>
      <c r="I19" s="8">
        <f>G19*H19</f>
        <v>0</v>
      </c>
    </row>
    <row r="20" spans="1:12" ht="9.9" customHeight="1" x14ac:dyDescent="0.3">
      <c r="A20" s="1"/>
      <c r="B20" s="28" t="s">
        <v>152</v>
      </c>
      <c r="C20" s="69"/>
      <c r="D20" s="88" t="s">
        <v>35</v>
      </c>
      <c r="E20" s="89"/>
      <c r="F20" s="31">
        <v>9</v>
      </c>
      <c r="G20" s="30">
        <f>F20*9.9</f>
        <v>89.100000000000009</v>
      </c>
      <c r="H20" s="41"/>
      <c r="I20" s="8">
        <f t="shared" ref="I20:I39" si="0">G20*H20</f>
        <v>0</v>
      </c>
    </row>
    <row r="21" spans="1:12" ht="9.9" customHeight="1" x14ac:dyDescent="0.3">
      <c r="A21" s="1"/>
      <c r="B21" s="66" t="s">
        <v>151</v>
      </c>
      <c r="C21" s="72" t="str">
        <f>HYPERLINK("#B21",CHAR(128))</f>
        <v>€</v>
      </c>
      <c r="D21" s="88" t="str">
        <f>IF(B21=Sheet1!C25,Sheet1!G25,Sheet1!G26)</f>
        <v>m3</v>
      </c>
      <c r="E21" s="89"/>
      <c r="F21" s="31">
        <f>IF(D21=Sheet1!G25,Sheet1!H25,Sheet1!H26)</f>
        <v>8</v>
      </c>
      <c r="G21" s="30">
        <f>IF(B21=Sheet1!C25,Sheet1!H25*10.5,Sheet1!H26)</f>
        <v>84</v>
      </c>
      <c r="H21" s="41"/>
      <c r="I21" s="8">
        <f t="shared" si="0"/>
        <v>0</v>
      </c>
    </row>
    <row r="22" spans="1:12" ht="9.9" customHeight="1" x14ac:dyDescent="0.3">
      <c r="A22" s="1"/>
      <c r="B22" s="28" t="s">
        <v>149</v>
      </c>
      <c r="C22" s="74"/>
      <c r="D22" s="88" t="s">
        <v>35</v>
      </c>
      <c r="E22" s="89"/>
      <c r="F22" s="31">
        <v>16</v>
      </c>
      <c r="G22" s="30">
        <f>F22*10.5</f>
        <v>168</v>
      </c>
      <c r="H22" s="41"/>
      <c r="I22" s="8">
        <f t="shared" si="0"/>
        <v>0</v>
      </c>
    </row>
    <row r="23" spans="1:12" ht="9.9" customHeight="1" x14ac:dyDescent="0.3">
      <c r="A23" s="1"/>
      <c r="B23" s="66" t="s">
        <v>148</v>
      </c>
      <c r="C23" s="75" t="str">
        <f>HYPERLINK("#B23",CHAR(128))</f>
        <v>€</v>
      </c>
      <c r="D23" s="88" t="s">
        <v>35</v>
      </c>
      <c r="E23" s="89"/>
      <c r="F23" s="31">
        <v>3</v>
      </c>
      <c r="G23" s="30">
        <f>IF(B23=Sheet1!C28,Sheet1!H29*9.4,Sheet1!H29*3.7)</f>
        <v>28.200000000000003</v>
      </c>
      <c r="H23" s="41"/>
      <c r="I23" s="8">
        <f t="shared" si="0"/>
        <v>0</v>
      </c>
    </row>
    <row r="24" spans="1:12" ht="9.9" customHeight="1" x14ac:dyDescent="0.3">
      <c r="A24" s="1"/>
      <c r="B24" s="66" t="s">
        <v>146</v>
      </c>
      <c r="C24" s="75" t="str">
        <f>HYPERLINK("#B24",CHAR(128))</f>
        <v>€</v>
      </c>
      <c r="D24" s="88" t="str">
        <f>IF(B24=Sheet1!C30,Sheet1!G30,Sheet1!G31)</f>
        <v>m3</v>
      </c>
      <c r="E24" s="89"/>
      <c r="F24" s="31">
        <f>IF(D24=Sheet1!G30,Sheet1!H30,Sheet1!H31)</f>
        <v>6</v>
      </c>
      <c r="G24" s="30">
        <f>IF(B24=Sheet1!C30,Sheet1!H30*9.4,Sheet1!H31)</f>
        <v>56.400000000000006</v>
      </c>
      <c r="H24" s="41"/>
      <c r="I24" s="8">
        <f t="shared" si="0"/>
        <v>0</v>
      </c>
    </row>
    <row r="25" spans="1:12" ht="9.9" customHeight="1" x14ac:dyDescent="0.3">
      <c r="A25" s="1"/>
      <c r="B25" s="66" t="s">
        <v>144</v>
      </c>
      <c r="C25" s="75" t="str">
        <f>HYPERLINK("#B25",CHAR(128))</f>
        <v>€</v>
      </c>
      <c r="D25" s="88" t="str">
        <f>IF(B25=Sheet1!C32,Sheet1!G32,Sheet1!G33)</f>
        <v>m3</v>
      </c>
      <c r="E25" s="89"/>
      <c r="F25" s="31">
        <f>IF(D25=Sheet1!G32,Sheet1!H32,Sheet1!H33)</f>
        <v>14</v>
      </c>
      <c r="G25" s="30">
        <f>IF(B25=Sheet1!C32,Sheet1!H32*9.4,Sheet1!H33)</f>
        <v>131.6</v>
      </c>
      <c r="H25" s="41"/>
      <c r="I25" s="8">
        <f t="shared" si="0"/>
        <v>0</v>
      </c>
      <c r="L25" s="24"/>
    </row>
    <row r="26" spans="1:12" ht="9.9" customHeight="1" x14ac:dyDescent="0.3">
      <c r="A26" s="1"/>
      <c r="B26" s="66" t="s">
        <v>142</v>
      </c>
      <c r="C26" s="75" t="str">
        <f>HYPERLINK("#B26",CHAR(128))</f>
        <v>€</v>
      </c>
      <c r="D26" s="88" t="s">
        <v>35</v>
      </c>
      <c r="E26" s="89"/>
      <c r="F26" s="31">
        <v>2.75</v>
      </c>
      <c r="G26" s="30">
        <f>F26*107.8</f>
        <v>296.45</v>
      </c>
      <c r="H26" s="41"/>
      <c r="I26" s="8">
        <f t="shared" si="0"/>
        <v>0</v>
      </c>
    </row>
    <row r="27" spans="1:12" ht="9.9" customHeight="1" x14ac:dyDescent="0.3">
      <c r="A27" s="1"/>
      <c r="B27" s="66" t="s">
        <v>140</v>
      </c>
      <c r="C27" s="75" t="str">
        <f>HYPERLINK("#B27",CHAR(128))</f>
        <v>€</v>
      </c>
      <c r="D27" s="88" t="s">
        <v>14</v>
      </c>
      <c r="E27" s="89"/>
      <c r="F27" s="31">
        <v>3.55</v>
      </c>
      <c r="G27" s="30">
        <f>F27*35</f>
        <v>124.25</v>
      </c>
      <c r="H27" s="41"/>
      <c r="I27" s="8">
        <f t="shared" si="0"/>
        <v>0</v>
      </c>
    </row>
    <row r="28" spans="1:12" ht="9.9" customHeight="1" x14ac:dyDescent="0.3">
      <c r="A28" s="1"/>
      <c r="B28" s="28" t="s">
        <v>138</v>
      </c>
      <c r="C28" s="73"/>
      <c r="D28" s="88" t="s">
        <v>14</v>
      </c>
      <c r="E28" s="89"/>
      <c r="F28" s="31">
        <v>3.55</v>
      </c>
      <c r="G28" s="30">
        <f>F28*10</f>
        <v>35.5</v>
      </c>
      <c r="H28" s="41"/>
      <c r="I28" s="8">
        <f t="shared" si="0"/>
        <v>0</v>
      </c>
    </row>
    <row r="29" spans="1:12" ht="9.9" customHeight="1" x14ac:dyDescent="0.3">
      <c r="A29" s="1"/>
      <c r="B29" s="28" t="str">
        <f>[1]Sheet1!C39</f>
        <v>DIOXIDO DE CARBONO N38 Garrafa 50L</v>
      </c>
      <c r="C29" s="73"/>
      <c r="D29" s="88" t="s">
        <v>14</v>
      </c>
      <c r="E29" s="89"/>
      <c r="F29" s="31">
        <v>8</v>
      </c>
      <c r="G29" s="30">
        <f>F29*35</f>
        <v>280</v>
      </c>
      <c r="H29" s="41"/>
      <c r="I29" s="8">
        <f t="shared" si="0"/>
        <v>0</v>
      </c>
    </row>
    <row r="30" spans="1:12" ht="9.9" customHeight="1" x14ac:dyDescent="0.3">
      <c r="A30" s="1"/>
      <c r="B30" s="66" t="s">
        <v>136</v>
      </c>
      <c r="C30" s="75" t="str">
        <f>HYPERLINK("#B30",CHAR(128))</f>
        <v>€</v>
      </c>
      <c r="D30" s="88" t="s">
        <v>14</v>
      </c>
      <c r="E30" s="89"/>
      <c r="F30" s="31">
        <v>10</v>
      </c>
      <c r="G30" s="30">
        <f>F30*35</f>
        <v>350</v>
      </c>
      <c r="H30" s="41"/>
      <c r="I30" s="8">
        <f t="shared" si="0"/>
        <v>0</v>
      </c>
    </row>
    <row r="31" spans="1:12" ht="9.9" customHeight="1" x14ac:dyDescent="0.3">
      <c r="A31" s="1"/>
      <c r="B31" s="66" t="s">
        <v>134</v>
      </c>
      <c r="C31" s="75"/>
      <c r="D31" s="88" t="s">
        <v>14</v>
      </c>
      <c r="E31" s="89"/>
      <c r="F31" s="31">
        <v>2</v>
      </c>
      <c r="G31" s="30">
        <f>F31*10</f>
        <v>20</v>
      </c>
      <c r="H31" s="41"/>
      <c r="I31" s="8">
        <f t="shared" si="0"/>
        <v>0</v>
      </c>
    </row>
    <row r="32" spans="1:12" s="2" customFormat="1" ht="9.9" customHeight="1" x14ac:dyDescent="0.3">
      <c r="B32" s="66" t="s">
        <v>133</v>
      </c>
      <c r="C32" s="75"/>
      <c r="D32" s="88" t="s">
        <v>14</v>
      </c>
      <c r="E32" s="89"/>
      <c r="F32" s="31">
        <v>2</v>
      </c>
      <c r="G32" s="30">
        <f>F32*20</f>
        <v>40</v>
      </c>
      <c r="H32" s="41"/>
      <c r="I32" s="8">
        <f>G32*H32</f>
        <v>0</v>
      </c>
    </row>
    <row r="33" spans="1:11" ht="9.9" customHeight="1" x14ac:dyDescent="0.3">
      <c r="A33" s="1"/>
      <c r="B33" s="28" t="str">
        <f>[1]Sheet1!C44</f>
        <v>ETANO N45 Garrafa sifão 50L</v>
      </c>
      <c r="C33" s="73"/>
      <c r="D33" s="88" t="s">
        <v>35</v>
      </c>
      <c r="E33" s="89"/>
      <c r="F33" s="31">
        <v>85</v>
      </c>
      <c r="G33" s="30">
        <f>F33*14</f>
        <v>1190</v>
      </c>
      <c r="H33" s="41"/>
      <c r="I33" s="8">
        <f t="shared" si="0"/>
        <v>0</v>
      </c>
    </row>
    <row r="34" spans="1:11" ht="9.9" customHeight="1" x14ac:dyDescent="0.3">
      <c r="A34" s="1"/>
      <c r="B34" s="66" t="s">
        <v>131</v>
      </c>
      <c r="C34" s="75" t="str">
        <f>HYPERLINK("#B34",CHAR(128))</f>
        <v>€</v>
      </c>
      <c r="D34" s="88" t="str">
        <f>IF(B34=Sheet1!C45,Sheet1!G45,Sheet1!G46)</f>
        <v>m3</v>
      </c>
      <c r="E34" s="89"/>
      <c r="F34" s="31">
        <f>IF(D34=Sheet1!G45,Sheet1!H45,Sheet1!H46)</f>
        <v>42</v>
      </c>
      <c r="G34" s="30">
        <f>IF(B34=Sheet1!C45,Sheet1!H45*9.1,Sheet1!H46)</f>
        <v>382.2</v>
      </c>
      <c r="H34" s="41"/>
      <c r="I34" s="8">
        <f t="shared" si="0"/>
        <v>0</v>
      </c>
    </row>
    <row r="35" spans="1:11" s="2" customFormat="1" ht="9.9" customHeight="1" x14ac:dyDescent="0.3">
      <c r="B35" s="28" t="s">
        <v>164</v>
      </c>
      <c r="C35" s="75"/>
      <c r="D35" s="88" t="s">
        <v>35</v>
      </c>
      <c r="E35" s="89"/>
      <c r="F35" s="31">
        <f>Sheet1!H47</f>
        <v>42</v>
      </c>
      <c r="G35" s="30">
        <f>F35*146</f>
        <v>6132</v>
      </c>
      <c r="H35" s="41"/>
      <c r="I35" s="8">
        <f>G35*H35</f>
        <v>0</v>
      </c>
    </row>
    <row r="36" spans="1:11" ht="9.9" customHeight="1" x14ac:dyDescent="0.3">
      <c r="A36" s="1"/>
      <c r="B36" s="66" t="s">
        <v>129</v>
      </c>
      <c r="C36" s="75" t="str">
        <f>HYPERLINK("#B36",CHAR(128))</f>
        <v>€</v>
      </c>
      <c r="D36" s="88" t="str" cm="1">
        <f t="array" ref="D36">IF(B36=Sheet1!C48:C48,Sheet1!G48,Sheet1!G49)</f>
        <v>m3</v>
      </c>
      <c r="E36" s="89"/>
      <c r="F36" s="31">
        <f>IF(D36=Sheet1!G48,Sheet1!H48,Sheet1!H49)</f>
        <v>60</v>
      </c>
      <c r="G36" s="30">
        <f>IF(B36=Sheet1!C48,Sheet1!H48*9.1,Sheet1!H49)</f>
        <v>546</v>
      </c>
      <c r="H36" s="41"/>
      <c r="I36" s="8">
        <f>G36*H36</f>
        <v>0</v>
      </c>
    </row>
    <row r="37" spans="1:11" ht="9.9" customHeight="1" x14ac:dyDescent="0.3">
      <c r="A37" s="1"/>
      <c r="B37" s="28" t="s">
        <v>126</v>
      </c>
      <c r="C37" s="73"/>
      <c r="D37" s="88" t="s">
        <v>15</v>
      </c>
      <c r="E37" s="89"/>
      <c r="F37" s="31">
        <v>38</v>
      </c>
      <c r="G37" s="30" t="s">
        <v>26</v>
      </c>
      <c r="H37" s="41"/>
      <c r="I37" s="8">
        <f>F37*H37</f>
        <v>0</v>
      </c>
    </row>
    <row r="38" spans="1:11" ht="9.9" customHeight="1" x14ac:dyDescent="0.3">
      <c r="A38" s="1"/>
      <c r="B38" s="28" t="s">
        <v>34</v>
      </c>
      <c r="C38" s="73"/>
      <c r="D38" s="88" t="s">
        <v>35</v>
      </c>
      <c r="E38" s="89"/>
      <c r="F38" s="31">
        <v>6</v>
      </c>
      <c r="G38" s="30">
        <f>F38*8.8</f>
        <v>52.800000000000004</v>
      </c>
      <c r="H38" s="41"/>
      <c r="I38" s="8">
        <f t="shared" si="0"/>
        <v>0</v>
      </c>
    </row>
    <row r="39" spans="1:11" ht="9.9" customHeight="1" x14ac:dyDescent="0.3">
      <c r="A39" s="1"/>
      <c r="B39" s="66" t="s">
        <v>124</v>
      </c>
      <c r="C39" s="75" t="str">
        <f>HYPERLINK("#B39",CHAR(128))</f>
        <v>€</v>
      </c>
      <c r="D39" s="88" t="str">
        <f>IF(B39=Sheet1!C52,Sheet1!G52,Sheet1!G53)</f>
        <v>m3</v>
      </c>
      <c r="E39" s="89"/>
      <c r="F39" s="31">
        <f>IF(D39=Sheet1!G52,Sheet1!H52,Sheet1!H53)</f>
        <v>16</v>
      </c>
      <c r="G39" s="32">
        <f>IF(B39=Sheet1!C52,Sheet1!H52*8.8,Sheet1!H53)</f>
        <v>140.80000000000001</v>
      </c>
      <c r="H39" s="41"/>
      <c r="I39" s="8">
        <f t="shared" si="0"/>
        <v>0</v>
      </c>
    </row>
    <row r="40" spans="1:11" ht="9.9" customHeight="1" x14ac:dyDescent="0.3">
      <c r="A40" s="1"/>
      <c r="B40" s="28" t="str">
        <f>[1]Sheet1!C54</f>
        <v>ALPHAGAZ 2 HIDROGENIO Garrafa Smartop 50L 200 bar</v>
      </c>
      <c r="C40" s="73"/>
      <c r="D40" s="88" t="s">
        <v>35</v>
      </c>
      <c r="E40" s="89"/>
      <c r="F40" s="31">
        <v>21</v>
      </c>
      <c r="G40" s="30">
        <f>F40*8.8</f>
        <v>184.8</v>
      </c>
      <c r="H40" s="41"/>
      <c r="I40" s="8">
        <f t="shared" ref="I40:I48" si="1">G40*H40</f>
        <v>0</v>
      </c>
    </row>
    <row r="41" spans="1:11" s="2" customFormat="1" ht="9.9" customHeight="1" x14ac:dyDescent="0.3">
      <c r="B41" s="28" t="str">
        <f>Sheet1!D55</f>
        <v>METANO PURO N35 L50</v>
      </c>
      <c r="C41" s="73"/>
      <c r="D41" s="88" t="s">
        <v>35</v>
      </c>
      <c r="E41" s="89"/>
      <c r="F41" s="31">
        <v>30</v>
      </c>
      <c r="G41" s="30">
        <f>F41*12.6</f>
        <v>378</v>
      </c>
      <c r="H41" s="41"/>
      <c r="I41" s="8">
        <f t="shared" si="1"/>
        <v>0</v>
      </c>
    </row>
    <row r="42" spans="1:11" ht="9.9" customHeight="1" x14ac:dyDescent="0.3">
      <c r="A42" s="1"/>
      <c r="B42" s="28" t="str">
        <f>[1]Sheet1!C56</f>
        <v>ALPHAGAZ Mix CH4/Ar 10/90 Garrafa Smartop 50L 200 bar</v>
      </c>
      <c r="C42" s="73"/>
      <c r="D42" s="88" t="s">
        <v>35</v>
      </c>
      <c r="E42" s="89"/>
      <c r="F42" s="31">
        <v>19</v>
      </c>
      <c r="G42" s="30">
        <f>F42*10.7</f>
        <v>203.29999999999998</v>
      </c>
      <c r="H42" s="41"/>
      <c r="I42" s="8">
        <f t="shared" si="1"/>
        <v>0</v>
      </c>
    </row>
    <row r="43" spans="1:11" ht="9.9" customHeight="1" x14ac:dyDescent="0.3">
      <c r="A43" s="1"/>
      <c r="B43" s="28" t="str">
        <f>[1]Sheet1!C57</f>
        <v>ALPHAGAZ Mix H2 5%/Ar Garrafa Smartop 50L 200 bar</v>
      </c>
      <c r="C43" s="73"/>
      <c r="D43" s="88" t="s">
        <v>35</v>
      </c>
      <c r="E43" s="89"/>
      <c r="F43" s="31">
        <v>16</v>
      </c>
      <c r="G43" s="30">
        <f>F43*10.6</f>
        <v>169.6</v>
      </c>
      <c r="H43" s="41"/>
      <c r="I43" s="8">
        <f t="shared" si="1"/>
        <v>0</v>
      </c>
    </row>
    <row r="44" spans="1:11" ht="9.9" customHeight="1" x14ac:dyDescent="0.3">
      <c r="A44" s="1"/>
      <c r="B44" s="28" t="str">
        <f>[1]Sheet1!C58</f>
        <v>ARCAL Chrome Garrafa Smartop 50L 200 bar</v>
      </c>
      <c r="C44" s="73"/>
      <c r="D44" s="88" t="s">
        <v>35</v>
      </c>
      <c r="E44" s="89"/>
      <c r="F44" s="31">
        <v>11</v>
      </c>
      <c r="G44" s="30">
        <f>F44*10.7</f>
        <v>117.69999999999999</v>
      </c>
      <c r="H44" s="41"/>
      <c r="I44" s="8">
        <f t="shared" si="1"/>
        <v>0</v>
      </c>
    </row>
    <row r="45" spans="1:11" ht="9.9" customHeight="1" x14ac:dyDescent="0.3">
      <c r="A45" s="1"/>
      <c r="B45" s="28" t="str">
        <f>[1]Sheet1!C59</f>
        <v>ARCAL Speed Garrafa Smartop 50L 200 bar</v>
      </c>
      <c r="C45" s="73"/>
      <c r="D45" s="88" t="s">
        <v>35</v>
      </c>
      <c r="E45" s="89"/>
      <c r="F45" s="31">
        <v>11</v>
      </c>
      <c r="G45" s="30">
        <f>F45*11</f>
        <v>121</v>
      </c>
      <c r="H45" s="41"/>
      <c r="I45" s="8">
        <f t="shared" si="1"/>
        <v>0</v>
      </c>
    </row>
    <row r="46" spans="1:11" ht="9.9" customHeight="1" x14ac:dyDescent="0.3">
      <c r="A46" s="1"/>
      <c r="B46" s="28" t="str">
        <f>[1]Sheet1!C60</f>
        <v>ARCAL Force Garrafa Smartop 50L 200 bar</v>
      </c>
      <c r="C46" s="73"/>
      <c r="D46" s="88" t="s">
        <v>35</v>
      </c>
      <c r="E46" s="89"/>
      <c r="F46" s="31">
        <v>11</v>
      </c>
      <c r="G46" s="30">
        <f>F46*11.7</f>
        <v>128.69999999999999</v>
      </c>
      <c r="H46" s="41"/>
      <c r="I46" s="8">
        <f t="shared" si="1"/>
        <v>0</v>
      </c>
    </row>
    <row r="47" spans="1:11" ht="9.9" customHeight="1" x14ac:dyDescent="0.3">
      <c r="A47" s="1"/>
      <c r="B47" s="28" t="str">
        <f>[1]Sheet1!C61</f>
        <v>OXIGENIO Garrafa 50L 200 bar</v>
      </c>
      <c r="C47" s="73"/>
      <c r="D47" s="88" t="s">
        <v>35</v>
      </c>
      <c r="E47" s="89"/>
      <c r="F47" s="31">
        <v>3</v>
      </c>
      <c r="G47" s="30">
        <f t="shared" ref="G47" si="2">F47*10.6</f>
        <v>31.799999999999997</v>
      </c>
      <c r="H47" s="41"/>
      <c r="I47" s="8">
        <f t="shared" si="1"/>
        <v>0</v>
      </c>
    </row>
    <row r="48" spans="1:11" ht="9.9" customHeight="1" x14ac:dyDescent="0.3">
      <c r="A48" s="1"/>
      <c r="B48" s="66" t="s">
        <v>115</v>
      </c>
      <c r="C48" s="75" t="str">
        <f>HYPERLINK("#B47",CHAR(128))</f>
        <v>€</v>
      </c>
      <c r="D48" s="88" t="str">
        <f>IF(B48=Sheet1!C62,Sheet1!G62,Sheet1!G63)</f>
        <v>m3</v>
      </c>
      <c r="E48" s="89"/>
      <c r="F48" s="31">
        <f>IF(D48=Sheet1!G62,Sheet1!H62,Sheet1!H63)</f>
        <v>12</v>
      </c>
      <c r="G48" s="30">
        <f>IF(B48=Sheet1!C62,Sheet1!H62*10.6,Sheet1!H63)</f>
        <v>127.19999999999999</v>
      </c>
      <c r="H48" s="41"/>
      <c r="I48" s="8">
        <f t="shared" si="1"/>
        <v>0</v>
      </c>
      <c r="K48" s="38"/>
    </row>
    <row r="49" spans="1:11" ht="9.9" customHeight="1" x14ac:dyDescent="0.3">
      <c r="A49" s="1"/>
      <c r="B49" s="28" t="str">
        <f>[1]Sheet1!C64</f>
        <v>ALPHAGAZ 2 OXIGENIO Garrafa Smartop 50L 200 bar</v>
      </c>
      <c r="C49" s="73"/>
      <c r="D49" s="88" t="s">
        <v>35</v>
      </c>
      <c r="E49" s="89"/>
      <c r="F49" s="31">
        <v>25</v>
      </c>
      <c r="G49" s="30">
        <f>F49*10.6</f>
        <v>265</v>
      </c>
      <c r="H49" s="25"/>
      <c r="I49" s="8">
        <f t="shared" ref="I49:I50" si="3">H49*G49</f>
        <v>0</v>
      </c>
    </row>
    <row r="50" spans="1:11" ht="9.9" customHeight="1" x14ac:dyDescent="0.3">
      <c r="A50" s="1"/>
      <c r="B50" s="28" t="str">
        <f>[1]Sheet1!C65</f>
        <v>PROPANO N35 Garrafa 50L</v>
      </c>
      <c r="C50" s="69"/>
      <c r="D50" s="88" t="s">
        <v>14</v>
      </c>
      <c r="E50" s="89"/>
      <c r="F50" s="31">
        <v>35</v>
      </c>
      <c r="G50" s="30">
        <f>F50*21</f>
        <v>735</v>
      </c>
      <c r="H50" s="25"/>
      <c r="I50" s="8">
        <f t="shared" si="3"/>
        <v>0</v>
      </c>
    </row>
    <row r="51" spans="1:11" ht="9.9" customHeight="1" thickBot="1" x14ac:dyDescent="0.35">
      <c r="A51" s="1"/>
      <c r="B51" s="28" t="str">
        <f>[1]Sheet1!C66</f>
        <v>ALPHAGAZ 1 N2O Garrafa 50L</v>
      </c>
      <c r="C51" s="70"/>
      <c r="D51" s="191" t="s">
        <v>14</v>
      </c>
      <c r="E51" s="192"/>
      <c r="F51" s="31">
        <v>12</v>
      </c>
      <c r="G51" s="30">
        <f>F51*35</f>
        <v>420</v>
      </c>
      <c r="H51" s="25"/>
      <c r="I51" s="8">
        <f>H51*G51</f>
        <v>0</v>
      </c>
    </row>
    <row r="52" spans="1:11" ht="9.9" customHeight="1" x14ac:dyDescent="0.3">
      <c r="A52" s="1"/>
      <c r="B52" s="197" t="s">
        <v>16</v>
      </c>
      <c r="C52" s="198"/>
      <c r="D52" s="199"/>
      <c r="E52" s="199"/>
      <c r="F52" s="199"/>
      <c r="G52" s="199"/>
      <c r="H52" s="199"/>
      <c r="I52" s="33">
        <f>SUM(I18:I51)</f>
        <v>0</v>
      </c>
      <c r="J52" s="2"/>
      <c r="K52" s="79"/>
    </row>
    <row r="53" spans="1:11" ht="9.9" customHeight="1" x14ac:dyDescent="0.3">
      <c r="A53" s="1"/>
      <c r="B53" s="200" t="s">
        <v>17</v>
      </c>
      <c r="C53" s="201"/>
      <c r="D53" s="201"/>
      <c r="E53" s="201"/>
      <c r="F53" s="201"/>
      <c r="G53" s="201"/>
      <c r="H53" s="137"/>
      <c r="I53" s="34">
        <f>0.23*I52</f>
        <v>0</v>
      </c>
      <c r="J53" s="2"/>
      <c r="K53" s="1"/>
    </row>
    <row r="54" spans="1:11" ht="19.95" customHeight="1" x14ac:dyDescent="0.3">
      <c r="A54" s="1"/>
      <c r="B54" s="136" t="s">
        <v>18</v>
      </c>
      <c r="C54" s="137"/>
      <c r="D54" s="138"/>
      <c r="E54" s="138"/>
      <c r="F54" s="138"/>
      <c r="G54" s="138"/>
      <c r="H54" s="138"/>
      <c r="I54" s="35">
        <f>SUM(I52:I53)</f>
        <v>0</v>
      </c>
      <c r="J54" s="2"/>
      <c r="K54" s="1"/>
    </row>
    <row r="55" spans="1:11" ht="9.9" customHeight="1" x14ac:dyDescent="0.3">
      <c r="A55" s="1"/>
      <c r="B55" s="193" t="s">
        <v>158</v>
      </c>
      <c r="C55" s="194"/>
      <c r="D55" s="195"/>
      <c r="E55" s="11" t="s">
        <v>12</v>
      </c>
      <c r="F55" s="196" t="s">
        <v>159</v>
      </c>
      <c r="G55" s="196"/>
      <c r="H55" s="11" t="s">
        <v>13</v>
      </c>
      <c r="I55" s="39" t="s">
        <v>32</v>
      </c>
      <c r="J55" s="2"/>
      <c r="K55" s="1"/>
    </row>
    <row r="56" spans="1:11" ht="9.9" customHeight="1" x14ac:dyDescent="0.3">
      <c r="A56" s="1"/>
      <c r="B56" s="160"/>
      <c r="C56" s="161"/>
      <c r="D56" s="162"/>
      <c r="E56" s="12"/>
      <c r="F56" s="163"/>
      <c r="G56" s="163"/>
      <c r="H56" s="12"/>
      <c r="I56" s="13">
        <f>F56*H56</f>
        <v>0</v>
      </c>
      <c r="J56" s="6"/>
      <c r="K56" s="1"/>
    </row>
    <row r="57" spans="1:11" ht="9.9" customHeight="1" x14ac:dyDescent="0.3">
      <c r="A57" s="1"/>
      <c r="B57" s="151"/>
      <c r="C57" s="152"/>
      <c r="D57" s="153"/>
      <c r="E57" s="14"/>
      <c r="F57" s="134"/>
      <c r="G57" s="134"/>
      <c r="H57" s="14"/>
      <c r="I57" s="15">
        <f>F57*H57</f>
        <v>0</v>
      </c>
      <c r="J57" s="2"/>
      <c r="K57" s="1"/>
    </row>
    <row r="58" spans="1:11" ht="9.9" customHeight="1" thickBot="1" x14ac:dyDescent="0.35">
      <c r="A58" s="1"/>
      <c r="B58" s="154"/>
      <c r="C58" s="155"/>
      <c r="D58" s="156"/>
      <c r="E58" s="16"/>
      <c r="F58" s="135"/>
      <c r="G58" s="135"/>
      <c r="H58" s="16"/>
      <c r="I58" s="17">
        <f>F58*H58</f>
        <v>0</v>
      </c>
      <c r="J58" s="2"/>
      <c r="K58" s="1"/>
    </row>
    <row r="59" spans="1:11" ht="9.9" customHeight="1" x14ac:dyDescent="0.3">
      <c r="A59" s="1"/>
      <c r="B59" s="202" t="s">
        <v>16</v>
      </c>
      <c r="C59" s="203"/>
      <c r="D59" s="204"/>
      <c r="E59" s="204"/>
      <c r="F59" s="204"/>
      <c r="G59" s="204"/>
      <c r="H59" s="204"/>
      <c r="I59" s="36">
        <f>SUM(I56:I58)</f>
        <v>0</v>
      </c>
      <c r="J59" s="2"/>
      <c r="K59" s="1"/>
    </row>
    <row r="60" spans="1:11" ht="9.6" customHeight="1" x14ac:dyDescent="0.3">
      <c r="A60" s="1"/>
      <c r="B60" s="200" t="s">
        <v>17</v>
      </c>
      <c r="C60" s="201"/>
      <c r="D60" s="201"/>
      <c r="E60" s="201"/>
      <c r="F60" s="201"/>
      <c r="G60" s="201"/>
      <c r="H60" s="137"/>
      <c r="I60" s="34">
        <f>0.23*I59</f>
        <v>0</v>
      </c>
      <c r="J60" s="2"/>
      <c r="K60" s="1"/>
    </row>
    <row r="61" spans="1:11" ht="15" thickBot="1" x14ac:dyDescent="0.35">
      <c r="A61" s="1"/>
      <c r="B61" s="136" t="s">
        <v>18</v>
      </c>
      <c r="C61" s="137"/>
      <c r="D61" s="138"/>
      <c r="E61" s="138"/>
      <c r="F61" s="138"/>
      <c r="G61" s="138"/>
      <c r="H61" s="138"/>
      <c r="I61" s="35">
        <f>SUM(I59:I60)</f>
        <v>0</v>
      </c>
      <c r="J61" s="2"/>
      <c r="K61" s="1"/>
    </row>
    <row r="62" spans="1:11" s="2" customFormat="1" ht="9" customHeight="1" x14ac:dyDescent="0.3">
      <c r="B62" s="182" t="s">
        <v>160</v>
      </c>
      <c r="C62" s="183"/>
      <c r="D62" s="173" t="s">
        <v>16</v>
      </c>
      <c r="E62" s="174"/>
      <c r="F62" s="174"/>
      <c r="G62" s="174"/>
      <c r="H62" s="175"/>
      <c r="I62" s="80">
        <f>SUM(I59+I52)</f>
        <v>0</v>
      </c>
    </row>
    <row r="63" spans="1:11" s="2" customFormat="1" ht="9" customHeight="1" x14ac:dyDescent="0.3">
      <c r="B63" s="99"/>
      <c r="C63" s="184"/>
      <c r="D63" s="176" t="s">
        <v>17</v>
      </c>
      <c r="E63" s="177"/>
      <c r="F63" s="177"/>
      <c r="G63" s="177"/>
      <c r="H63" s="178"/>
      <c r="I63" s="34">
        <f>0.23*I62</f>
        <v>0</v>
      </c>
    </row>
    <row r="64" spans="1:11" s="7" customFormat="1" ht="10.8" customHeight="1" thickBot="1" x14ac:dyDescent="0.35">
      <c r="B64" s="126"/>
      <c r="C64" s="128"/>
      <c r="D64" s="179" t="s">
        <v>18</v>
      </c>
      <c r="E64" s="180"/>
      <c r="F64" s="180"/>
      <c r="G64" s="180"/>
      <c r="H64" s="181"/>
      <c r="I64" s="81">
        <f>SUM(I62:I63)</f>
        <v>0</v>
      </c>
      <c r="K64" s="82"/>
    </row>
    <row r="65" spans="1:14" s="7" customFormat="1" ht="3.6" customHeight="1" x14ac:dyDescent="0.3">
      <c r="B65" s="20"/>
      <c r="C65" s="20"/>
      <c r="D65" s="20"/>
      <c r="E65" s="21"/>
      <c r="F65" s="22"/>
      <c r="G65" s="23"/>
      <c r="H65" s="23"/>
      <c r="I65" s="23"/>
    </row>
    <row r="66" spans="1:14" ht="15" customHeight="1" x14ac:dyDescent="0.3">
      <c r="A66" s="1"/>
      <c r="B66" s="170" t="s">
        <v>19</v>
      </c>
      <c r="C66" s="171"/>
      <c r="D66" s="171"/>
      <c r="E66" s="171"/>
      <c r="F66" s="171"/>
      <c r="G66" s="171"/>
      <c r="H66" s="171"/>
      <c r="I66" s="172"/>
      <c r="J66" s="2"/>
      <c r="K66" s="1"/>
    </row>
    <row r="67" spans="1:14" x14ac:dyDescent="0.3">
      <c r="A67" s="1"/>
      <c r="B67" s="164" t="s">
        <v>20</v>
      </c>
      <c r="C67" s="165"/>
      <c r="D67" s="166"/>
      <c r="E67" s="18" t="s">
        <v>15</v>
      </c>
      <c r="F67" s="19" t="s">
        <v>21</v>
      </c>
      <c r="G67" s="167"/>
      <c r="H67" s="168"/>
      <c r="I67" s="169"/>
      <c r="J67" s="2"/>
      <c r="K67" s="1"/>
    </row>
    <row r="68" spans="1:14" s="7" customFormat="1" ht="6" customHeight="1" x14ac:dyDescent="0.3">
      <c r="B68" s="20"/>
      <c r="C68" s="20"/>
      <c r="D68" s="20"/>
      <c r="E68" s="21"/>
      <c r="F68" s="22"/>
      <c r="G68" s="23"/>
      <c r="H68" s="23"/>
      <c r="I68" s="23"/>
    </row>
    <row r="69" spans="1:14" ht="9.9" customHeight="1" x14ac:dyDescent="0.3">
      <c r="A69" s="1"/>
      <c r="B69" s="139" t="s">
        <v>30</v>
      </c>
      <c r="C69" s="140"/>
      <c r="D69" s="141"/>
      <c r="E69" s="141"/>
      <c r="F69" s="141"/>
      <c r="G69" s="141"/>
      <c r="H69" s="141"/>
      <c r="I69" s="142"/>
      <c r="J69" s="1"/>
      <c r="K69" s="1"/>
    </row>
    <row r="70" spans="1:14" ht="20.100000000000001" customHeight="1" thickBot="1" x14ac:dyDescent="0.35">
      <c r="A70" s="1"/>
      <c r="B70" s="185" t="s">
        <v>22</v>
      </c>
      <c r="C70" s="186"/>
      <c r="D70" s="143" t="s">
        <v>23</v>
      </c>
      <c r="E70" s="143"/>
      <c r="F70" s="143"/>
      <c r="G70" s="145" t="s">
        <v>24</v>
      </c>
      <c r="H70" s="147" t="s">
        <v>29</v>
      </c>
      <c r="I70" s="148"/>
      <c r="J70" s="1"/>
      <c r="K70" s="1"/>
    </row>
    <row r="71" spans="1:14" ht="15" customHeight="1" x14ac:dyDescent="0.3">
      <c r="A71" s="1"/>
      <c r="B71" s="187"/>
      <c r="C71" s="188"/>
      <c r="D71" s="144"/>
      <c r="E71" s="144"/>
      <c r="F71" s="144"/>
      <c r="G71" s="146"/>
      <c r="H71" s="147"/>
      <c r="I71" s="148"/>
      <c r="J71" s="1"/>
      <c r="K71" s="1"/>
    </row>
    <row r="72" spans="1:14" ht="9.9" customHeight="1" x14ac:dyDescent="0.3">
      <c r="A72" s="1"/>
      <c r="B72" s="189"/>
      <c r="C72" s="190"/>
      <c r="D72" s="149"/>
      <c r="E72" s="150"/>
      <c r="F72" s="150"/>
      <c r="G72" s="27"/>
      <c r="H72" s="158"/>
      <c r="I72" s="159"/>
      <c r="J72" s="1"/>
      <c r="K72" s="1"/>
    </row>
    <row r="73" spans="1:14" ht="12" customHeight="1" x14ac:dyDescent="0.3">
      <c r="A73" s="1"/>
      <c r="B73" s="37" t="s">
        <v>25</v>
      </c>
      <c r="C73" s="71"/>
      <c r="D73" s="132"/>
      <c r="E73" s="132"/>
      <c r="F73" s="132"/>
      <c r="G73" s="132"/>
      <c r="H73" s="132"/>
      <c r="I73" s="133"/>
      <c r="J73" s="1"/>
      <c r="K73" s="1"/>
    </row>
    <row r="74" spans="1:14" ht="13.8" customHeight="1" thickBot="1" x14ac:dyDescent="0.35">
      <c r="A74" s="1"/>
      <c r="B74" s="262"/>
      <c r="C74" s="263"/>
      <c r="D74" s="263"/>
      <c r="E74" s="263"/>
      <c r="F74" s="263"/>
      <c r="G74" s="263"/>
      <c r="H74" s="263"/>
      <c r="I74" s="264"/>
      <c r="J74" s="1"/>
      <c r="K74" s="1"/>
    </row>
    <row r="75" spans="1:14" ht="11.4" hidden="1" customHeight="1" x14ac:dyDescent="0.3">
      <c r="A75" s="1"/>
      <c r="B75" s="261" t="s">
        <v>162</v>
      </c>
      <c r="C75" s="261"/>
      <c r="D75" s="261"/>
      <c r="E75" s="261"/>
      <c r="F75" s="261"/>
      <c r="G75" s="261"/>
      <c r="H75" s="261"/>
      <c r="I75" s="261"/>
      <c r="J75" s="1"/>
      <c r="K75" s="1"/>
      <c r="N75" s="24"/>
    </row>
    <row r="76" spans="1:14" ht="12" hidden="1" customHeight="1" thickBot="1" x14ac:dyDescent="0.35">
      <c r="A76" s="1"/>
      <c r="B76" s="129" t="s">
        <v>163</v>
      </c>
      <c r="C76" s="130"/>
      <c r="D76" s="130"/>
      <c r="E76" s="130"/>
      <c r="F76" s="130"/>
      <c r="G76" s="130"/>
      <c r="H76" s="130"/>
      <c r="I76" s="131"/>
      <c r="J76" s="1"/>
      <c r="K76" s="1"/>
    </row>
    <row r="77" spans="1:14" ht="34.200000000000003" customHeight="1" x14ac:dyDescent="0.3">
      <c r="B77" s="237" t="s">
        <v>33</v>
      </c>
      <c r="C77" s="237"/>
      <c r="D77" s="237"/>
      <c r="E77" s="237"/>
      <c r="F77" s="237"/>
      <c r="G77" s="237"/>
      <c r="H77" s="237"/>
      <c r="I77" s="237"/>
    </row>
  </sheetData>
  <sheetProtection algorithmName="SHA-512" hashValue="6IpXs9ERqV1k9sVWCY7a5XLybmd3HPbkVXNXlSk5HWbGSuoODIBoY2lMGwQIHFrD5KhwDs6PSaWDLczulrYWYw==" saltValue="2BN+ur7Xv5dHXBbOsVJvfg==" spinCount="100000" sheet="1" objects="1" scenarios="1"/>
  <dataConsolidate/>
  <mergeCells count="100">
    <mergeCell ref="B13:I13"/>
    <mergeCell ref="B14:I14"/>
    <mergeCell ref="B15:I15"/>
    <mergeCell ref="D8:F8"/>
    <mergeCell ref="D9:F9"/>
    <mergeCell ref="D10:G10"/>
    <mergeCell ref="D11:G11"/>
    <mergeCell ref="I5:J5"/>
    <mergeCell ref="I6:J6"/>
    <mergeCell ref="D7:J7"/>
    <mergeCell ref="H8:J8"/>
    <mergeCell ref="H10:J10"/>
    <mergeCell ref="H11:J11"/>
    <mergeCell ref="G12:J12"/>
    <mergeCell ref="D17:E17"/>
    <mergeCell ref="D37:E37"/>
    <mergeCell ref="D39:E39"/>
    <mergeCell ref="H72:I72"/>
    <mergeCell ref="B61:H61"/>
    <mergeCell ref="B56:D56"/>
    <mergeCell ref="F56:G56"/>
    <mergeCell ref="B67:D67"/>
    <mergeCell ref="G67:I67"/>
    <mergeCell ref="B66:I66"/>
    <mergeCell ref="D62:H62"/>
    <mergeCell ref="D63:H63"/>
    <mergeCell ref="D64:H64"/>
    <mergeCell ref="B62:C64"/>
    <mergeCell ref="B70:C71"/>
    <mergeCell ref="B72:C72"/>
    <mergeCell ref="D50:E50"/>
    <mergeCell ref="D51:E51"/>
    <mergeCell ref="B55:D55"/>
    <mergeCell ref="F55:G55"/>
    <mergeCell ref="B52:H52"/>
    <mergeCell ref="B53:H53"/>
    <mergeCell ref="B60:H60"/>
    <mergeCell ref="B59:H59"/>
    <mergeCell ref="B74:I74"/>
    <mergeCell ref="B77:I77"/>
    <mergeCell ref="B76:I76"/>
    <mergeCell ref="B75:I75"/>
    <mergeCell ref="D43:E43"/>
    <mergeCell ref="D44:E44"/>
    <mergeCell ref="D49:E49"/>
    <mergeCell ref="D73:I73"/>
    <mergeCell ref="F57:G57"/>
    <mergeCell ref="F58:G58"/>
    <mergeCell ref="B54:H54"/>
    <mergeCell ref="B69:I69"/>
    <mergeCell ref="D70:F71"/>
    <mergeCell ref="G70:G71"/>
    <mergeCell ref="H70:I71"/>
    <mergeCell ref="D72:F72"/>
    <mergeCell ref="B57:D57"/>
    <mergeCell ref="B58:D58"/>
    <mergeCell ref="D48:E48"/>
    <mergeCell ref="D45:E45"/>
    <mergeCell ref="D46:E46"/>
    <mergeCell ref="D47:E47"/>
    <mergeCell ref="B1:F1"/>
    <mergeCell ref="B12:F12"/>
    <mergeCell ref="G6:H6"/>
    <mergeCell ref="B16:G16"/>
    <mergeCell ref="H9:I9"/>
    <mergeCell ref="G5:H5"/>
    <mergeCell ref="B6:C6"/>
    <mergeCell ref="B5:C5"/>
    <mergeCell ref="B4:C4"/>
    <mergeCell ref="B3:C3"/>
    <mergeCell ref="D3:F3"/>
    <mergeCell ref="D4:F4"/>
    <mergeCell ref="D5:F5"/>
    <mergeCell ref="D6:F6"/>
    <mergeCell ref="B7:C7"/>
    <mergeCell ref="G1:J1"/>
    <mergeCell ref="B2:J2"/>
    <mergeCell ref="D19:E19"/>
    <mergeCell ref="D20:E20"/>
    <mergeCell ref="D21:E21"/>
    <mergeCell ref="D22:E22"/>
    <mergeCell ref="D23:E23"/>
    <mergeCell ref="D18:E18"/>
    <mergeCell ref="D24:E24"/>
    <mergeCell ref="D25:E25"/>
    <mergeCell ref="D27:E27"/>
    <mergeCell ref="D42:E42"/>
    <mergeCell ref="D28:E28"/>
    <mergeCell ref="D26:E26"/>
    <mergeCell ref="D29:E29"/>
    <mergeCell ref="D31:E31"/>
    <mergeCell ref="D33:E33"/>
    <mergeCell ref="D30:E30"/>
    <mergeCell ref="D38:E38"/>
    <mergeCell ref="D40:E40"/>
    <mergeCell ref="D34:E34"/>
    <mergeCell ref="D36:E36"/>
    <mergeCell ref="D35:E35"/>
    <mergeCell ref="D32:E32"/>
    <mergeCell ref="D41:E41"/>
  </mergeCells>
  <printOptions horizontalCentered="1" verticalCentered="1"/>
  <pageMargins left="0.31496062992125984" right="0.31496062992125984" top="0.19685039370078741" bottom="0.35433070866141736" header="0.31496062992125984" footer="0.31496062992125984"/>
  <pageSetup paperSize="9" scale="91" orientation="portrait" r:id="rId1"/>
  <drawing r:id="rId2"/>
  <legacyDrawing r:id="rId3"/>
  <oleObjects>
    <mc:AlternateContent xmlns:mc="http://schemas.openxmlformats.org/markup-compatibility/2006">
      <mc:Choice Requires="x14">
        <oleObject progId="PBrush" shapeId="1025" r:id="rId4">
          <objectPr defaultSize="0" autoPict="0" r:id="rId5">
            <anchor moveWithCells="1" sizeWithCells="1">
              <from>
                <xdr:col>6</xdr:col>
                <xdr:colOff>373380</xdr:colOff>
                <xdr:row>0</xdr:row>
                <xdr:rowOff>0</xdr:rowOff>
              </from>
              <to>
                <xdr:col>8</xdr:col>
                <xdr:colOff>190500</xdr:colOff>
                <xdr:row>0</xdr:row>
                <xdr:rowOff>342900</xdr:rowOff>
              </to>
            </anchor>
          </objectPr>
        </oleObject>
      </mc:Choice>
      <mc:Fallback>
        <oleObject progId="PBrush" shapeId="1025" r:id="rId4"/>
      </mc:Fallback>
    </mc:AlternateContent>
  </oleObjects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xr:uid="{01E28DBD-3D1C-43E7-9128-120EA2C6AA3A}">
          <x14:formula1>
            <xm:f>Sheet1!$H$14:$H$15</xm:f>
          </x14:formula1>
          <xm:sqref>H9:I9</xm:sqref>
        </x14:dataValidation>
        <x14:dataValidation type="list" allowBlank="1" showInputMessage="1" showErrorMessage="1" xr:uid="{E8A5C4DB-11AB-494E-8AAF-D06E77A3AA37}">
          <x14:formula1>
            <xm:f>Sheet1!$C$25:$C$26</xm:f>
          </x14:formula1>
          <xm:sqref>B21</xm:sqref>
        </x14:dataValidation>
        <x14:dataValidation type="list" allowBlank="1" showInputMessage="1" showErrorMessage="1" xr:uid="{A0F1641D-6475-4EB2-9755-DCDF1FB2C870}">
          <x14:formula1>
            <xm:f>Sheet1!$C$28:$C$29</xm:f>
          </x14:formula1>
          <xm:sqref>B23</xm:sqref>
        </x14:dataValidation>
        <x14:dataValidation type="list" allowBlank="1" showInputMessage="1" showErrorMessage="1" xr:uid="{F33C99D0-957F-4241-A797-4C818299C4B3}">
          <x14:formula1>
            <xm:f>Sheet1!$C$30:$C$31</xm:f>
          </x14:formula1>
          <xm:sqref>B24</xm:sqref>
        </x14:dataValidation>
        <x14:dataValidation type="list" allowBlank="1" showInputMessage="1" showErrorMessage="1" xr:uid="{73C97319-EE81-43F7-9F16-F97581E147F7}">
          <x14:formula1>
            <xm:f>Sheet1!$C$32:$C$33</xm:f>
          </x14:formula1>
          <xm:sqref>B25</xm:sqref>
        </x14:dataValidation>
        <x14:dataValidation type="list" allowBlank="1" showInputMessage="1" showErrorMessage="1" xr:uid="{E593ED31-5564-49C8-A1E0-8B8FACB12A1C}">
          <x14:formula1>
            <xm:f>Sheet1!$C$34:$C$35</xm:f>
          </x14:formula1>
          <xm:sqref>B26</xm:sqref>
        </x14:dataValidation>
        <x14:dataValidation type="list" allowBlank="1" showInputMessage="1" showErrorMessage="1" xr:uid="{10715F12-5429-4215-B53D-EA4B9C0EA091}">
          <x14:formula1>
            <xm:f>Sheet1!$C$36:$C$37</xm:f>
          </x14:formula1>
          <xm:sqref>B27</xm:sqref>
        </x14:dataValidation>
        <x14:dataValidation type="list" allowBlank="1" showInputMessage="1" showErrorMessage="1" xr:uid="{421D2038-0DB9-43A4-A545-7E725EF1813E}">
          <x14:formula1>
            <xm:f>Sheet1!$C$40:$C$41</xm:f>
          </x14:formula1>
          <xm:sqref>B30</xm:sqref>
        </x14:dataValidation>
        <x14:dataValidation type="list" allowBlank="1" showInputMessage="1" showErrorMessage="1" xr:uid="{18F3A2C4-8BF5-4F54-B59D-455739745FA5}">
          <x14:formula1>
            <xm:f>Sheet1!$C$45:$C$46</xm:f>
          </x14:formula1>
          <xm:sqref>B34</xm:sqref>
        </x14:dataValidation>
        <x14:dataValidation type="list" allowBlank="1" showInputMessage="1" showErrorMessage="1" xr:uid="{074F0DBD-B586-42A4-897A-C72B7B992918}">
          <x14:formula1>
            <xm:f>Sheet1!$C$48:$C$49</xm:f>
          </x14:formula1>
          <xm:sqref>B36</xm:sqref>
        </x14:dataValidation>
        <x14:dataValidation type="list" allowBlank="1" showInputMessage="1" showErrorMessage="1" xr:uid="{0DAF48E3-A08A-4FB4-991A-86111D79565F}">
          <x14:formula1>
            <xm:f>Sheet1!$C$52:$C$53</xm:f>
          </x14:formula1>
          <xm:sqref>B39</xm:sqref>
        </x14:dataValidation>
        <x14:dataValidation type="list" allowBlank="1" showInputMessage="1" showErrorMessage="1" xr:uid="{DC3DB34B-3982-4C61-BED9-9523721BEB8A}">
          <x14:formula1>
            <xm:f>Sheet1!$C$62:$C$63</xm:f>
          </x14:formula1>
          <xm:sqref>B48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5FE6A-702D-4EDE-A0B0-B25102BD5730}">
  <dimension ref="B5:J66"/>
  <sheetViews>
    <sheetView topLeftCell="A34" zoomScale="110" zoomScaleNormal="110" workbookViewId="0">
      <selection activeCell="C48" sqref="C48"/>
    </sheetView>
  </sheetViews>
  <sheetFormatPr defaultRowHeight="13.8" x14ac:dyDescent="0.25"/>
  <cols>
    <col min="1" max="1" width="8.88671875" style="43"/>
    <col min="2" max="2" width="2.33203125" style="43" bestFit="1" customWidth="1"/>
    <col min="3" max="3" width="40.5546875" style="43" bestFit="1" customWidth="1"/>
    <col min="4" max="4" width="44.44140625" style="43" bestFit="1" customWidth="1"/>
    <col min="5" max="7" width="8.88671875" style="43"/>
    <col min="8" max="8" width="10.44140625" style="43" bestFit="1" customWidth="1"/>
    <col min="9" max="9" width="11" style="43" customWidth="1"/>
    <col min="10" max="10" width="28" style="43" bestFit="1" customWidth="1"/>
    <col min="11" max="16384" width="8.88671875" style="43"/>
  </cols>
  <sheetData>
    <row r="5" spans="4:8" x14ac:dyDescent="0.25">
      <c r="D5" s="64"/>
    </row>
    <row r="11" spans="4:8" x14ac:dyDescent="0.25">
      <c r="G11" s="212" t="s">
        <v>6</v>
      </c>
      <c r="H11" s="212"/>
    </row>
    <row r="12" spans="4:8" x14ac:dyDescent="0.25">
      <c r="G12" s="64"/>
      <c r="H12" s="63"/>
    </row>
    <row r="13" spans="4:8" x14ac:dyDescent="0.25">
      <c r="G13" s="43" t="s">
        <v>36</v>
      </c>
      <c r="H13" s="43" t="s">
        <v>108</v>
      </c>
    </row>
    <row r="14" spans="4:8" x14ac:dyDescent="0.25">
      <c r="H14" s="43" t="s">
        <v>156</v>
      </c>
    </row>
    <row r="15" spans="4:8" x14ac:dyDescent="0.25">
      <c r="G15" s="43" t="s">
        <v>37</v>
      </c>
      <c r="H15" s="43" t="s">
        <v>109</v>
      </c>
    </row>
    <row r="21" spans="2:8" ht="24" customHeight="1" x14ac:dyDescent="0.25">
      <c r="B21" s="62"/>
      <c r="C21" s="62" t="s">
        <v>155</v>
      </c>
      <c r="D21" s="62" t="s">
        <v>38</v>
      </c>
      <c r="E21" s="61" t="s">
        <v>39</v>
      </c>
      <c r="F21" s="60" t="s">
        <v>40</v>
      </c>
      <c r="G21" s="60" t="s">
        <v>41</v>
      </c>
      <c r="H21" s="60" t="s">
        <v>42</v>
      </c>
    </row>
    <row r="22" spans="2:8" x14ac:dyDescent="0.25">
      <c r="B22" s="49">
        <v>1</v>
      </c>
      <c r="C22" s="48" t="s">
        <v>154</v>
      </c>
      <c r="D22" s="59" t="s">
        <v>43</v>
      </c>
      <c r="E22" s="46" t="s">
        <v>44</v>
      </c>
      <c r="F22" s="46" t="s">
        <v>45</v>
      </c>
      <c r="G22" s="45" t="s">
        <v>14</v>
      </c>
      <c r="H22" s="58">
        <v>19</v>
      </c>
    </row>
    <row r="23" spans="2:8" x14ac:dyDescent="0.25">
      <c r="B23" s="49">
        <v>2</v>
      </c>
      <c r="C23" s="48" t="s">
        <v>153</v>
      </c>
      <c r="D23" s="47" t="s">
        <v>46</v>
      </c>
      <c r="E23" s="46" t="s">
        <v>47</v>
      </c>
      <c r="F23" s="46" t="s">
        <v>45</v>
      </c>
      <c r="G23" s="45" t="s">
        <v>14</v>
      </c>
      <c r="H23" s="44">
        <v>23</v>
      </c>
    </row>
    <row r="24" spans="2:8" x14ac:dyDescent="0.25">
      <c r="B24" s="49">
        <v>3</v>
      </c>
      <c r="C24" s="48" t="s">
        <v>152</v>
      </c>
      <c r="D24" s="47" t="s">
        <v>48</v>
      </c>
      <c r="E24" s="46" t="s">
        <v>49</v>
      </c>
      <c r="F24" s="46" t="s">
        <v>50</v>
      </c>
      <c r="G24" s="45" t="s">
        <v>35</v>
      </c>
      <c r="H24" s="44">
        <v>9</v>
      </c>
    </row>
    <row r="25" spans="2:8" x14ac:dyDescent="0.25">
      <c r="B25" s="49">
        <v>4</v>
      </c>
      <c r="C25" s="48" t="s">
        <v>151</v>
      </c>
      <c r="D25" s="53" t="s">
        <v>51</v>
      </c>
      <c r="E25" s="52" t="s">
        <v>49</v>
      </c>
      <c r="F25" s="52" t="s">
        <v>50</v>
      </c>
      <c r="G25" s="51" t="s">
        <v>35</v>
      </c>
      <c r="H25" s="44">
        <v>8</v>
      </c>
    </row>
    <row r="26" spans="2:8" x14ac:dyDescent="0.25">
      <c r="B26" s="49">
        <v>5</v>
      </c>
      <c r="C26" s="48" t="s">
        <v>150</v>
      </c>
      <c r="D26" s="53" t="s">
        <v>52</v>
      </c>
      <c r="E26" s="52" t="s">
        <v>49</v>
      </c>
      <c r="F26" s="52" t="s">
        <v>50</v>
      </c>
      <c r="G26" s="51" t="s">
        <v>113</v>
      </c>
      <c r="H26" s="44">
        <v>70</v>
      </c>
    </row>
    <row r="27" spans="2:8" x14ac:dyDescent="0.25">
      <c r="B27" s="49">
        <v>6</v>
      </c>
      <c r="C27" s="48" t="s">
        <v>149</v>
      </c>
      <c r="D27" s="47" t="s">
        <v>53</v>
      </c>
      <c r="E27" s="46" t="s">
        <v>54</v>
      </c>
      <c r="F27" s="46" t="s">
        <v>50</v>
      </c>
      <c r="G27" s="45" t="s">
        <v>35</v>
      </c>
      <c r="H27" s="44">
        <v>16</v>
      </c>
    </row>
    <row r="28" spans="2:8" x14ac:dyDescent="0.25">
      <c r="B28" s="209">
        <v>7</v>
      </c>
      <c r="C28" s="50" t="s">
        <v>148</v>
      </c>
      <c r="D28" s="47" t="s">
        <v>55</v>
      </c>
      <c r="E28" s="46" t="s">
        <v>56</v>
      </c>
      <c r="F28" s="46" t="s">
        <v>45</v>
      </c>
      <c r="G28" s="45" t="s">
        <v>35</v>
      </c>
      <c r="H28" s="44">
        <v>3</v>
      </c>
    </row>
    <row r="29" spans="2:8" x14ac:dyDescent="0.25">
      <c r="B29" s="211"/>
      <c r="C29" s="50" t="s">
        <v>147</v>
      </c>
      <c r="D29" s="47" t="s">
        <v>57</v>
      </c>
      <c r="E29" s="46" t="s">
        <v>56</v>
      </c>
      <c r="F29" s="46" t="s">
        <v>45</v>
      </c>
      <c r="G29" s="45" t="s">
        <v>35</v>
      </c>
      <c r="H29" s="44">
        <v>3</v>
      </c>
    </row>
    <row r="30" spans="2:8" x14ac:dyDescent="0.25">
      <c r="B30" s="209">
        <v>8</v>
      </c>
      <c r="C30" s="50" t="s">
        <v>146</v>
      </c>
      <c r="D30" s="53" t="s">
        <v>58</v>
      </c>
      <c r="E30" s="52" t="s">
        <v>49</v>
      </c>
      <c r="F30" s="52" t="s">
        <v>50</v>
      </c>
      <c r="G30" s="51" t="s">
        <v>35</v>
      </c>
      <c r="H30" s="44">
        <v>6</v>
      </c>
    </row>
    <row r="31" spans="2:8" x14ac:dyDescent="0.25">
      <c r="B31" s="211"/>
      <c r="C31" s="48" t="s">
        <v>145</v>
      </c>
      <c r="D31" s="53" t="s">
        <v>59</v>
      </c>
      <c r="E31" s="52" t="s">
        <v>49</v>
      </c>
      <c r="F31" s="52" t="s">
        <v>50</v>
      </c>
      <c r="G31" s="51" t="s">
        <v>113</v>
      </c>
      <c r="H31" s="44">
        <v>50</v>
      </c>
    </row>
    <row r="32" spans="2:8" x14ac:dyDescent="0.25">
      <c r="B32" s="209">
        <v>9</v>
      </c>
      <c r="C32" s="50" t="s">
        <v>144</v>
      </c>
      <c r="D32" s="53" t="s">
        <v>60</v>
      </c>
      <c r="E32" s="52" t="s">
        <v>54</v>
      </c>
      <c r="F32" s="52" t="s">
        <v>50</v>
      </c>
      <c r="G32" s="51" t="s">
        <v>35</v>
      </c>
      <c r="H32" s="44">
        <v>14</v>
      </c>
    </row>
    <row r="33" spans="2:10" x14ac:dyDescent="0.25">
      <c r="B33" s="211"/>
      <c r="C33" s="50" t="s">
        <v>143</v>
      </c>
      <c r="D33" s="53" t="s">
        <v>61</v>
      </c>
      <c r="E33" s="52" t="s">
        <v>54</v>
      </c>
      <c r="F33" s="52" t="s">
        <v>50</v>
      </c>
      <c r="G33" s="51" t="s">
        <v>113</v>
      </c>
      <c r="H33" s="44">
        <v>90</v>
      </c>
    </row>
    <row r="34" spans="2:10" x14ac:dyDescent="0.25">
      <c r="B34" s="209">
        <v>10</v>
      </c>
      <c r="C34" s="50" t="s">
        <v>142</v>
      </c>
      <c r="D34" s="47" t="s">
        <v>62</v>
      </c>
      <c r="E34" s="46" t="s">
        <v>49</v>
      </c>
      <c r="F34" s="46" t="s">
        <v>63</v>
      </c>
      <c r="G34" s="45" t="s">
        <v>35</v>
      </c>
      <c r="H34" s="44">
        <v>2.75</v>
      </c>
    </row>
    <row r="35" spans="2:10" x14ac:dyDescent="0.25">
      <c r="B35" s="211"/>
      <c r="C35" s="50" t="s">
        <v>141</v>
      </c>
      <c r="D35" s="47" t="s">
        <v>64</v>
      </c>
      <c r="E35" s="46" t="s">
        <v>49</v>
      </c>
      <c r="F35" s="46" t="s">
        <v>63</v>
      </c>
      <c r="G35" s="45" t="s">
        <v>35</v>
      </c>
      <c r="H35" s="44">
        <v>2.75</v>
      </c>
    </row>
    <row r="36" spans="2:10" x14ac:dyDescent="0.25">
      <c r="B36" s="209">
        <v>11</v>
      </c>
      <c r="C36" s="55" t="s">
        <v>140</v>
      </c>
      <c r="D36" s="47" t="s">
        <v>65</v>
      </c>
      <c r="E36" s="46" t="s">
        <v>66</v>
      </c>
      <c r="F36" s="46" t="s">
        <v>45</v>
      </c>
      <c r="G36" s="45" t="s">
        <v>14</v>
      </c>
      <c r="H36" s="57">
        <v>3.55</v>
      </c>
      <c r="I36" s="56"/>
      <c r="J36" s="55"/>
    </row>
    <row r="37" spans="2:10" x14ac:dyDescent="0.25">
      <c r="B37" s="210"/>
      <c r="C37" s="55" t="s">
        <v>139</v>
      </c>
      <c r="D37" s="47" t="s">
        <v>67</v>
      </c>
      <c r="E37" s="46" t="s">
        <v>66</v>
      </c>
      <c r="F37" s="46" t="s">
        <v>68</v>
      </c>
      <c r="G37" s="45" t="s">
        <v>14</v>
      </c>
      <c r="H37" s="57">
        <v>3.55</v>
      </c>
      <c r="I37" s="56"/>
      <c r="J37" s="55"/>
    </row>
    <row r="38" spans="2:10" x14ac:dyDescent="0.25">
      <c r="B38" s="211"/>
      <c r="C38" s="55" t="s">
        <v>138</v>
      </c>
      <c r="D38" s="47" t="s">
        <v>69</v>
      </c>
      <c r="E38" s="46" t="s">
        <v>66</v>
      </c>
      <c r="F38" s="46" t="s">
        <v>45</v>
      </c>
      <c r="G38" s="45" t="s">
        <v>14</v>
      </c>
      <c r="H38" s="57">
        <v>3.55</v>
      </c>
      <c r="I38" s="56"/>
      <c r="J38" s="55"/>
    </row>
    <row r="39" spans="2:10" x14ac:dyDescent="0.25">
      <c r="B39" s="49">
        <v>12</v>
      </c>
      <c r="C39" s="48" t="s">
        <v>137</v>
      </c>
      <c r="D39" s="47" t="s">
        <v>70</v>
      </c>
      <c r="E39" s="46" t="s">
        <v>71</v>
      </c>
      <c r="F39" s="46" t="s">
        <v>45</v>
      </c>
      <c r="G39" s="45" t="s">
        <v>14</v>
      </c>
      <c r="H39" s="57">
        <v>8</v>
      </c>
      <c r="I39" s="56"/>
      <c r="J39" s="55"/>
    </row>
    <row r="40" spans="2:10" x14ac:dyDescent="0.25">
      <c r="B40" s="209">
        <v>13</v>
      </c>
      <c r="C40" s="50" t="s">
        <v>136</v>
      </c>
      <c r="D40" s="53" t="s">
        <v>72</v>
      </c>
      <c r="E40" s="46" t="s">
        <v>73</v>
      </c>
      <c r="F40" s="46" t="s">
        <v>45</v>
      </c>
      <c r="G40" s="45" t="s">
        <v>14</v>
      </c>
      <c r="H40" s="44">
        <v>10</v>
      </c>
    </row>
    <row r="41" spans="2:10" x14ac:dyDescent="0.25">
      <c r="B41" s="211"/>
      <c r="C41" s="50" t="s">
        <v>135</v>
      </c>
      <c r="D41" s="53" t="s">
        <v>74</v>
      </c>
      <c r="E41" s="46" t="s">
        <v>73</v>
      </c>
      <c r="F41" s="46" t="s">
        <v>68</v>
      </c>
      <c r="G41" s="45" t="s">
        <v>14</v>
      </c>
      <c r="H41" s="44">
        <v>10</v>
      </c>
    </row>
    <row r="42" spans="2:10" x14ac:dyDescent="0.25">
      <c r="B42" s="49">
        <v>14</v>
      </c>
      <c r="C42" s="48" t="s">
        <v>134</v>
      </c>
      <c r="D42" s="47" t="s">
        <v>75</v>
      </c>
      <c r="E42" s="46" t="s">
        <v>66</v>
      </c>
      <c r="F42" s="46" t="s">
        <v>76</v>
      </c>
      <c r="G42" s="45" t="s">
        <v>14</v>
      </c>
      <c r="H42" s="44">
        <v>2</v>
      </c>
    </row>
    <row r="43" spans="2:10" x14ac:dyDescent="0.25">
      <c r="B43" s="209">
        <v>15</v>
      </c>
      <c r="C43" s="50" t="s">
        <v>133</v>
      </c>
      <c r="D43" s="47" t="s">
        <v>77</v>
      </c>
      <c r="E43" s="46" t="s">
        <v>66</v>
      </c>
      <c r="F43" s="46" t="s">
        <v>78</v>
      </c>
      <c r="G43" s="45" t="s">
        <v>14</v>
      </c>
      <c r="H43" s="44">
        <v>2</v>
      </c>
    </row>
    <row r="44" spans="2:10" x14ac:dyDescent="0.25">
      <c r="B44" s="211"/>
      <c r="C44" s="50" t="s">
        <v>132</v>
      </c>
      <c r="D44" s="47" t="s">
        <v>79</v>
      </c>
      <c r="E44" s="46" t="s">
        <v>80</v>
      </c>
      <c r="F44" s="46" t="s">
        <v>68</v>
      </c>
      <c r="G44" s="45" t="s">
        <v>35</v>
      </c>
      <c r="H44" s="44">
        <v>85</v>
      </c>
    </row>
    <row r="45" spans="2:10" x14ac:dyDescent="0.25">
      <c r="B45" s="209">
        <v>16</v>
      </c>
      <c r="C45" s="50" t="s">
        <v>131</v>
      </c>
      <c r="D45" s="53" t="s">
        <v>81</v>
      </c>
      <c r="E45" s="52" t="s">
        <v>49</v>
      </c>
      <c r="F45" s="52" t="s">
        <v>50</v>
      </c>
      <c r="G45" s="51" t="s">
        <v>35</v>
      </c>
      <c r="H45" s="44">
        <v>42</v>
      </c>
    </row>
    <row r="46" spans="2:10" x14ac:dyDescent="0.25">
      <c r="B46" s="211"/>
      <c r="C46" s="50" t="s">
        <v>130</v>
      </c>
      <c r="D46" s="53" t="s">
        <v>82</v>
      </c>
      <c r="E46" s="52" t="s">
        <v>49</v>
      </c>
      <c r="F46" s="52" t="s">
        <v>50</v>
      </c>
      <c r="G46" s="51" t="s">
        <v>127</v>
      </c>
      <c r="H46" s="44">
        <v>300</v>
      </c>
    </row>
    <row r="47" spans="2:10" x14ac:dyDescent="0.25">
      <c r="B47" s="209">
        <v>17</v>
      </c>
      <c r="C47" s="65" t="s">
        <v>164</v>
      </c>
      <c r="D47" s="47" t="s">
        <v>83</v>
      </c>
      <c r="E47" s="46" t="s">
        <v>49</v>
      </c>
      <c r="F47" s="46" t="s">
        <v>84</v>
      </c>
      <c r="G47" s="45" t="s">
        <v>35</v>
      </c>
      <c r="H47" s="44">
        <v>42</v>
      </c>
    </row>
    <row r="48" spans="2:10" x14ac:dyDescent="0.25">
      <c r="B48" s="211"/>
      <c r="C48" s="50" t="s">
        <v>129</v>
      </c>
      <c r="D48" s="53" t="s">
        <v>85</v>
      </c>
      <c r="E48" s="52" t="s">
        <v>54</v>
      </c>
      <c r="F48" s="52" t="s">
        <v>50</v>
      </c>
      <c r="G48" s="51" t="s">
        <v>35</v>
      </c>
      <c r="H48" s="44">
        <v>60</v>
      </c>
    </row>
    <row r="49" spans="2:8" x14ac:dyDescent="0.25">
      <c r="B49" s="209">
        <v>18</v>
      </c>
      <c r="C49" s="50" t="s">
        <v>128</v>
      </c>
      <c r="D49" s="53" t="s">
        <v>86</v>
      </c>
      <c r="E49" s="52" t="s">
        <v>54</v>
      </c>
      <c r="F49" s="52" t="s">
        <v>50</v>
      </c>
      <c r="G49" s="51" t="s">
        <v>127</v>
      </c>
      <c r="H49" s="44">
        <v>500</v>
      </c>
    </row>
    <row r="50" spans="2:8" x14ac:dyDescent="0.25">
      <c r="B50" s="211"/>
      <c r="C50" s="50" t="s">
        <v>126</v>
      </c>
      <c r="D50" s="47" t="s">
        <v>87</v>
      </c>
      <c r="E50" s="46" t="s">
        <v>49</v>
      </c>
      <c r="F50" s="46" t="s">
        <v>88</v>
      </c>
      <c r="G50" s="45" t="s">
        <v>89</v>
      </c>
      <c r="H50" s="44">
        <v>38</v>
      </c>
    </row>
    <row r="51" spans="2:8" x14ac:dyDescent="0.25">
      <c r="B51" s="209">
        <v>19</v>
      </c>
      <c r="C51" s="55" t="s">
        <v>125</v>
      </c>
      <c r="D51" s="53" t="s">
        <v>90</v>
      </c>
      <c r="E51" s="46" t="s">
        <v>71</v>
      </c>
      <c r="F51" s="46" t="s">
        <v>45</v>
      </c>
      <c r="G51" s="45" t="s">
        <v>35</v>
      </c>
      <c r="H51" s="44">
        <v>6</v>
      </c>
    </row>
    <row r="52" spans="2:8" x14ac:dyDescent="0.25">
      <c r="B52" s="211"/>
      <c r="C52" s="50" t="s">
        <v>124</v>
      </c>
      <c r="D52" s="53" t="s">
        <v>91</v>
      </c>
      <c r="E52" s="52" t="s">
        <v>49</v>
      </c>
      <c r="F52" s="52" t="s">
        <v>50</v>
      </c>
      <c r="G52" s="51" t="s">
        <v>35</v>
      </c>
      <c r="H52" s="44">
        <v>16</v>
      </c>
    </row>
    <row r="53" spans="2:8" x14ac:dyDescent="0.25">
      <c r="B53" s="49">
        <v>20</v>
      </c>
      <c r="C53" s="48" t="s">
        <v>123</v>
      </c>
      <c r="D53" s="53" t="s">
        <v>92</v>
      </c>
      <c r="E53" s="52" t="s">
        <v>49</v>
      </c>
      <c r="F53" s="52" t="s">
        <v>50</v>
      </c>
      <c r="G53" s="51" t="s">
        <v>113</v>
      </c>
      <c r="H53" s="44">
        <v>100</v>
      </c>
    </row>
    <row r="54" spans="2:8" x14ac:dyDescent="0.25">
      <c r="B54" s="49">
        <v>21</v>
      </c>
      <c r="C54" s="48" t="s">
        <v>122</v>
      </c>
      <c r="D54" s="47" t="s">
        <v>93</v>
      </c>
      <c r="E54" s="46" t="s">
        <v>54</v>
      </c>
      <c r="F54" s="46" t="s">
        <v>50</v>
      </c>
      <c r="G54" s="45" t="s">
        <v>35</v>
      </c>
      <c r="H54" s="44">
        <v>21</v>
      </c>
    </row>
    <row r="55" spans="2:8" x14ac:dyDescent="0.25">
      <c r="B55" s="49">
        <v>22</v>
      </c>
      <c r="C55" s="48"/>
      <c r="D55" s="83" t="s">
        <v>161</v>
      </c>
      <c r="E55" s="46" t="s">
        <v>94</v>
      </c>
      <c r="F55" s="46" t="s">
        <v>45</v>
      </c>
      <c r="G55" s="45" t="s">
        <v>35</v>
      </c>
      <c r="H55" s="44">
        <v>30</v>
      </c>
    </row>
    <row r="56" spans="2:8" x14ac:dyDescent="0.25">
      <c r="B56" s="49">
        <v>23</v>
      </c>
      <c r="C56" s="48" t="s">
        <v>121</v>
      </c>
      <c r="D56" s="47" t="s">
        <v>95</v>
      </c>
      <c r="E56" s="46" t="s">
        <v>94</v>
      </c>
      <c r="F56" s="46" t="s">
        <v>50</v>
      </c>
      <c r="G56" s="45" t="s">
        <v>35</v>
      </c>
      <c r="H56" s="44">
        <v>19</v>
      </c>
    </row>
    <row r="57" spans="2:8" x14ac:dyDescent="0.25">
      <c r="B57" s="49">
        <v>24</v>
      </c>
      <c r="C57" s="48" t="s">
        <v>120</v>
      </c>
      <c r="D57" s="47" t="s">
        <v>96</v>
      </c>
      <c r="E57" s="46" t="s">
        <v>94</v>
      </c>
      <c r="F57" s="46" t="s">
        <v>50</v>
      </c>
      <c r="G57" s="45" t="s">
        <v>35</v>
      </c>
      <c r="H57" s="44">
        <v>16</v>
      </c>
    </row>
    <row r="58" spans="2:8" x14ac:dyDescent="0.25">
      <c r="B58" s="49">
        <v>25</v>
      </c>
      <c r="C58" s="48" t="s">
        <v>119</v>
      </c>
      <c r="D58" s="47" t="s">
        <v>97</v>
      </c>
      <c r="E58" s="46" t="s">
        <v>73</v>
      </c>
      <c r="F58" s="46" t="s">
        <v>50</v>
      </c>
      <c r="G58" s="45" t="s">
        <v>35</v>
      </c>
      <c r="H58" s="44">
        <v>11</v>
      </c>
    </row>
    <row r="59" spans="2:8" x14ac:dyDescent="0.25">
      <c r="B59" s="49">
        <v>26</v>
      </c>
      <c r="C59" s="48" t="s">
        <v>118</v>
      </c>
      <c r="D59" s="47" t="s">
        <v>98</v>
      </c>
      <c r="E59" s="46" t="s">
        <v>73</v>
      </c>
      <c r="F59" s="46" t="s">
        <v>50</v>
      </c>
      <c r="G59" s="45" t="s">
        <v>35</v>
      </c>
      <c r="H59" s="44">
        <v>11</v>
      </c>
    </row>
    <row r="60" spans="2:8" x14ac:dyDescent="0.25">
      <c r="B60" s="49">
        <v>27</v>
      </c>
      <c r="C60" s="48" t="s">
        <v>117</v>
      </c>
      <c r="D60" s="47" t="s">
        <v>99</v>
      </c>
      <c r="E60" s="46" t="s">
        <v>73</v>
      </c>
      <c r="F60" s="46" t="s">
        <v>50</v>
      </c>
      <c r="G60" s="45" t="s">
        <v>35</v>
      </c>
      <c r="H60" s="44">
        <v>11</v>
      </c>
    </row>
    <row r="61" spans="2:8" x14ac:dyDescent="0.25">
      <c r="B61" s="49">
        <v>28</v>
      </c>
      <c r="C61" s="48" t="s">
        <v>116</v>
      </c>
      <c r="D61" s="47" t="s">
        <v>100</v>
      </c>
      <c r="E61" s="46" t="s">
        <v>44</v>
      </c>
      <c r="F61" s="46" t="s">
        <v>45</v>
      </c>
      <c r="G61" s="45" t="s">
        <v>35</v>
      </c>
      <c r="H61" s="44">
        <v>3</v>
      </c>
    </row>
    <row r="62" spans="2:8" x14ac:dyDescent="0.25">
      <c r="B62" s="209">
        <v>29</v>
      </c>
      <c r="C62" s="50" t="s">
        <v>115</v>
      </c>
      <c r="D62" s="53" t="s">
        <v>101</v>
      </c>
      <c r="E62" s="52" t="s">
        <v>80</v>
      </c>
      <c r="F62" s="52" t="s">
        <v>50</v>
      </c>
      <c r="G62" s="51" t="s">
        <v>35</v>
      </c>
      <c r="H62" s="44">
        <v>12</v>
      </c>
    </row>
    <row r="63" spans="2:8" x14ac:dyDescent="0.25">
      <c r="B63" s="211"/>
      <c r="C63" s="54" t="s">
        <v>114</v>
      </c>
      <c r="D63" s="53" t="s">
        <v>102</v>
      </c>
      <c r="E63" s="52" t="s">
        <v>80</v>
      </c>
      <c r="F63" s="52" t="s">
        <v>50</v>
      </c>
      <c r="G63" s="51" t="s">
        <v>113</v>
      </c>
      <c r="H63" s="44">
        <v>80</v>
      </c>
    </row>
    <row r="64" spans="2:8" x14ac:dyDescent="0.25">
      <c r="B64" s="209">
        <v>30</v>
      </c>
      <c r="C64" s="50" t="s">
        <v>112</v>
      </c>
      <c r="D64" s="47" t="s">
        <v>103</v>
      </c>
      <c r="E64" s="46" t="s">
        <v>104</v>
      </c>
      <c r="F64" s="46" t="s">
        <v>50</v>
      </c>
      <c r="G64" s="45" t="s">
        <v>35</v>
      </c>
      <c r="H64" s="44">
        <v>25</v>
      </c>
    </row>
    <row r="65" spans="2:8" x14ac:dyDescent="0.25">
      <c r="B65" s="211"/>
      <c r="C65" s="48" t="s">
        <v>111</v>
      </c>
      <c r="D65" s="47" t="s">
        <v>105</v>
      </c>
      <c r="E65" s="46" t="s">
        <v>94</v>
      </c>
      <c r="F65" s="46" t="s">
        <v>45</v>
      </c>
      <c r="G65" s="45" t="s">
        <v>14</v>
      </c>
      <c r="H65" s="44">
        <v>35</v>
      </c>
    </row>
    <row r="66" spans="2:8" x14ac:dyDescent="0.25">
      <c r="B66" s="49">
        <v>31</v>
      </c>
      <c r="C66" s="48" t="s">
        <v>110</v>
      </c>
      <c r="D66" s="47" t="s">
        <v>106</v>
      </c>
      <c r="E66" s="46" t="s">
        <v>47</v>
      </c>
      <c r="F66" s="46" t="s">
        <v>45</v>
      </c>
      <c r="G66" s="45" t="s">
        <v>14</v>
      </c>
      <c r="H66" s="44">
        <v>12</v>
      </c>
    </row>
  </sheetData>
  <mergeCells count="14">
    <mergeCell ref="B51:B52"/>
    <mergeCell ref="B62:B63"/>
    <mergeCell ref="B64:B65"/>
    <mergeCell ref="B40:B41"/>
    <mergeCell ref="B43:B44"/>
    <mergeCell ref="B45:B46"/>
    <mergeCell ref="B47:B48"/>
    <mergeCell ref="B49:B50"/>
    <mergeCell ref="B36:B38"/>
    <mergeCell ref="G11:H11"/>
    <mergeCell ref="B28:B29"/>
    <mergeCell ref="B30:B31"/>
    <mergeCell ref="B32:B33"/>
    <mergeCell ref="B34:B35"/>
  </mergeCells>
  <dataValidations count="1">
    <dataValidation type="list" allowBlank="1" showInputMessage="1" showErrorMessage="1" sqref="H15" xr:uid="{7F382BB5-D4FB-4DC2-A1E1-EB700E25E53D}">
      <formula1>Conta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Nota Encomenda_IST-ID</vt:lpstr>
      <vt:lpstr>Sheet1</vt:lpstr>
      <vt:lpstr>Sheet1!Conta</vt:lpstr>
      <vt:lpstr>Conta</vt:lpstr>
    </vt:vector>
  </TitlesOfParts>
  <Company>Instituto Superior Técnico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Sequeira</dc:creator>
  <cp:lastModifiedBy>Ana Rita Pereira Martinho</cp:lastModifiedBy>
  <cp:lastPrinted>2024-07-25T14:28:46Z</cp:lastPrinted>
  <dcterms:created xsi:type="dcterms:W3CDTF">2015-07-09T11:04:51Z</dcterms:created>
  <dcterms:modified xsi:type="dcterms:W3CDTF">2025-10-06T10:26:24Z</dcterms:modified>
</cp:coreProperties>
</file>